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905" activeTab="0"/>
  </bookViews>
  <sheets>
    <sheet name="Биланс успеха" sheetId="1" r:id="rId1"/>
    <sheet name="Биланс стања" sheetId="2" r:id="rId2"/>
    <sheet name="Извештај о новчаним токовима" sheetId="3" r:id="rId3"/>
    <sheet name="Трошкови запослених" sheetId="4" r:id="rId4"/>
    <sheet name="Динамика запослених" sheetId="5" r:id="rId5"/>
    <sheet name="Запослени (МИН-МАХ)" sheetId="6" r:id="rId6"/>
    <sheet name="Приходи из буџета" sheetId="7" r:id="rId7"/>
    <sheet name="Ср. за посебне намене" sheetId="8" r:id="rId8"/>
    <sheet name="Добит " sheetId="9" r:id="rId9"/>
    <sheet name="Кредити " sheetId="10" r:id="rId10"/>
    <sheet name="Готовина" sheetId="11" r:id="rId11"/>
    <sheet name="Извештај о инвестицијама" sheetId="12" r:id="rId12"/>
    <sheet name="Пот, обавезе и суд. спорови" sheetId="13" r:id="rId13"/>
  </sheets>
  <definedNames>
    <definedName name="_xlfn.IFERROR" hidden="1">#NAME?</definedName>
    <definedName name="_xlnm.Print_Area" localSheetId="1">'Биланс стања'!$A$1:$I$145</definedName>
    <definedName name="_xlnm.Print_Area" localSheetId="10">'Готовина'!$A$1:$I$38</definedName>
    <definedName name="_xlnm.Print_Area" localSheetId="4">'Динамика запослених'!$A$1:$L$24</definedName>
    <definedName name="_xlnm.Print_Area" localSheetId="8">'Добит '!$A$1:$M$85</definedName>
    <definedName name="_xlnm.Print_Area" localSheetId="2">'Извештај о новчаним токовима'!$A$1:$H$69</definedName>
    <definedName name="_xlnm.Print_Area" localSheetId="12">'Пот, обавезе и суд. спорови'!$A$1:$F$49</definedName>
    <definedName name="_xlnm.Print_Area" localSheetId="7">'Ср. за посебне намене'!$A$1:$K$43</definedName>
    <definedName name="_xlnm.Print_Area" localSheetId="3">'Трошкови запослених'!$A$1:$H$41</definedName>
  </definedNames>
  <calcPr fullCalcOnLoad="1"/>
</workbook>
</file>

<file path=xl/sharedStrings.xml><?xml version="1.0" encoding="utf-8"?>
<sst xmlns="http://schemas.openxmlformats.org/spreadsheetml/2006/main" count="1230" uniqueCount="917">
  <si>
    <t>План</t>
  </si>
  <si>
    <t xml:space="preserve">   ...................</t>
  </si>
  <si>
    <t>Укупно кредитно задужење</t>
  </si>
  <si>
    <t>у динарима</t>
  </si>
  <si>
    <t>Р. бр.</t>
  </si>
  <si>
    <t>Позиција</t>
  </si>
  <si>
    <t>Трошкови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</si>
  <si>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</si>
  <si>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</si>
  <si>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</si>
  <si>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</si>
  <si>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</si>
  <si>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</si>
  <si>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</si>
  <si>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</si>
  <si>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</si>
  <si>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</si>
  <si>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</si>
  <si>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Одлив кадрова</t>
  </si>
  <si>
    <t>Пријем</t>
  </si>
  <si>
    <t>Кредитор</t>
  </si>
  <si>
    <t>Назив кредита / Пројекта</t>
  </si>
  <si>
    <t>Валута</t>
  </si>
  <si>
    <t>Рок отплате без периода почека</t>
  </si>
  <si>
    <t>Датум прве отплате</t>
  </si>
  <si>
    <t>Каматна стопа</t>
  </si>
  <si>
    <t>Број отплата током једне године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</si>
  <si>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</si>
  <si>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</si>
  <si>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</si>
  <si>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</si>
  <si>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</si>
  <si>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</si>
  <si>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</si>
  <si>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</si>
  <si>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Страни кредитор</t>
  </si>
  <si>
    <t>од чега за ликвидност</t>
  </si>
  <si>
    <t xml:space="preserve">ТРОШКОВИ ЗАПОСЛЕНИХ </t>
  </si>
  <si>
    <t xml:space="preserve">ДИНАМИКА ЗАПОСЛЕНИХ 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</si>
  <si>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</si>
  <si>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</si>
  <si>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</si>
  <si>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</si>
  <si>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Спонзорство</t>
  </si>
  <si>
    <t>Донације</t>
  </si>
  <si>
    <t xml:space="preserve">Планирано </t>
  </si>
  <si>
    <t>Реализација</t>
  </si>
  <si>
    <t>Број прималаца</t>
  </si>
  <si>
    <t>СРЕДСТВА ЗА ПОСЕБНЕ НАМЕНЕ</t>
  </si>
  <si>
    <t>Остало</t>
  </si>
  <si>
    <t xml:space="preserve">КРЕДИТНА ЗАДУЖЕНОСТ </t>
  </si>
  <si>
    <t>Домаћи кредитор</t>
  </si>
  <si>
    <t xml:space="preserve">                  План плаћања по кредиту за текућу годину                                                  у динарима</t>
  </si>
  <si>
    <t>1.</t>
  </si>
  <si>
    <t>2.</t>
  </si>
  <si>
    <t>3.</t>
  </si>
  <si>
    <t>4.</t>
  </si>
  <si>
    <t>5.</t>
  </si>
  <si>
    <t>6.</t>
  </si>
  <si>
    <t>7.</t>
  </si>
  <si>
    <t>Група рачуна, рачун</t>
  </si>
  <si>
    <t>П О З И Ц И Ј А</t>
  </si>
  <si>
    <t>АКТИВА</t>
  </si>
  <si>
    <t>14</t>
  </si>
  <si>
    <t>24</t>
  </si>
  <si>
    <t>29</t>
  </si>
  <si>
    <t>ПАСИВА</t>
  </si>
  <si>
    <t xml:space="preserve">План </t>
  </si>
  <si>
    <t>ИЗВЕШТАЈ О ТОКОВИМА ГОТОВИНЕ</t>
  </si>
  <si>
    <t>5. Примљене дивиденде</t>
  </si>
  <si>
    <t>1. Увећање основног капитала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</si>
  <si>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</si>
  <si>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</si>
  <si>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</si>
  <si>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</si>
  <si>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</si>
  <si>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</si>
  <si>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</si>
  <si>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</si>
  <si>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</si>
  <si>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Маса НЕТО зарада (зарада по одбитку припадајућих пореза и доприноса на терет запосленог)</t>
  </si>
  <si>
    <t>Број чланова скупштине</t>
  </si>
  <si>
    <t>Накнаде члановима скупштине</t>
  </si>
  <si>
    <t>АОП</t>
  </si>
  <si>
    <t>010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</si>
  <si>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</si>
  <si>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</si>
  <si>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</si>
  <si>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</si>
  <si>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</si>
  <si>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</si>
  <si>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69-59</t>
  </si>
  <si>
    <t>013</t>
  </si>
  <si>
    <t>017</t>
  </si>
  <si>
    <t>023</t>
  </si>
  <si>
    <t>024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</si>
  <si>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</si>
  <si>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</si>
  <si>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</si>
  <si>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</si>
  <si>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</si>
  <si>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</si>
  <si>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</si>
  <si>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</si>
  <si>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</si>
  <si>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</si>
  <si>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</si>
  <si>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</si>
  <si>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</si>
  <si>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</si>
  <si>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</si>
  <si>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</si>
  <si>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</si>
  <si>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</si>
  <si>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</si>
  <si>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</si>
  <si>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</si>
  <si>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</si>
  <si>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</si>
  <si>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</si>
  <si>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 xml:space="preserve"> - на неодређено време</t>
  </si>
  <si>
    <t>- на одређено време</t>
  </si>
  <si>
    <t>4.2.</t>
  </si>
  <si>
    <t>4.1.</t>
  </si>
  <si>
    <t>Основ одлива / пријема кадрова</t>
  </si>
  <si>
    <t>663 и 664</t>
  </si>
  <si>
    <t>563 и 564</t>
  </si>
  <si>
    <t>у 000 динара</t>
  </si>
  <si>
    <t>1. Улагања у развој</t>
  </si>
  <si>
    <t>046</t>
  </si>
  <si>
    <t>047</t>
  </si>
  <si>
    <t>068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</si>
  <si>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</si>
  <si>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</si>
  <si>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</si>
  <si>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</si>
  <si>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</si>
  <si>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</si>
  <si>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</si>
  <si>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</si>
  <si>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</si>
  <si>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</si>
  <si>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</si>
  <si>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</si>
  <si>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</si>
  <si>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</si>
  <si>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</si>
  <si>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</si>
  <si>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</si>
  <si>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1. Нераспоређени добитак ранијих година</t>
  </si>
  <si>
    <t>0418</t>
  </si>
  <si>
    <t>0419</t>
  </si>
  <si>
    <t>0420</t>
  </si>
  <si>
    <t>0421</t>
  </si>
  <si>
    <t>0422</t>
  </si>
  <si>
    <t>2. Губитак текуће године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</si>
  <si>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</si>
  <si>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</si>
  <si>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</si>
  <si>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</si>
  <si>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</si>
  <si>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</si>
  <si>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</si>
  <si>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</si>
  <si>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</si>
  <si>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</si>
  <si>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</si>
  <si>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</si>
  <si>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</si>
  <si>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</si>
  <si>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</si>
  <si>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</si>
  <si>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</si>
  <si>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</si>
  <si>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</si>
  <si>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</si>
  <si>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</si>
  <si>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</si>
  <si>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</si>
  <si>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</si>
  <si>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</si>
  <si>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</si>
  <si>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</si>
  <si>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</si>
  <si>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</si>
  <si>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</si>
  <si>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</si>
  <si>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</si>
  <si>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</si>
  <si>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</si>
  <si>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</si>
  <si>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I. Приливи готовине из активности инвестирања (1 до 5)</t>
  </si>
  <si>
    <t>II. Одливи готовине из активности инвестирања (1 до 3)</t>
  </si>
  <si>
    <t>Редни број</t>
  </si>
  <si>
    <t>Прималац</t>
  </si>
  <si>
    <t>Намена</t>
  </si>
  <si>
    <t>Износ</t>
  </si>
  <si>
    <t>Пренето из буџета</t>
  </si>
  <si>
    <t xml:space="preserve">Неутрошено </t>
  </si>
  <si>
    <t>4 (2-3)</t>
  </si>
  <si>
    <t>Уговорени износ кредита</t>
  </si>
  <si>
    <t>Датум уплате</t>
  </si>
  <si>
    <t>Образац 10</t>
  </si>
  <si>
    <t>Образац 9</t>
  </si>
  <si>
    <t>Образац 8</t>
  </si>
  <si>
    <t>Образац 6</t>
  </si>
  <si>
    <t>Образац 5</t>
  </si>
  <si>
    <t>Образац 4</t>
  </si>
  <si>
    <t>Образац 3</t>
  </si>
  <si>
    <t>Образац 2</t>
  </si>
  <si>
    <t>Образац 11</t>
  </si>
  <si>
    <t>Гаранција државе
Да/Не</t>
  </si>
  <si>
    <t>Број ангажованих по основу уговора (рад ван радног односа)</t>
  </si>
  <si>
    <t>*последњи дан претходног тромесечја</t>
  </si>
  <si>
    <t>01.01. до 31.03.</t>
  </si>
  <si>
    <t>01.01. до 30.06.</t>
  </si>
  <si>
    <t>01.01. до 30.09.</t>
  </si>
  <si>
    <t>01.01. до 31.12.</t>
  </si>
  <si>
    <t>Укупно у динарима</t>
  </si>
  <si>
    <t>Бруто 1</t>
  </si>
  <si>
    <t>Нето</t>
  </si>
  <si>
    <t>Запослени без пословодства</t>
  </si>
  <si>
    <t>Пословодство</t>
  </si>
  <si>
    <t>Приход из буџета</t>
  </si>
  <si>
    <t>Економска класификација</t>
  </si>
  <si>
    <t>Реализовано (процена)</t>
  </si>
  <si>
    <t>% добити</t>
  </si>
  <si>
    <t xml:space="preserve">Износ неутрошених средстава из ранијих година   </t>
  </si>
  <si>
    <t>Правни основ</t>
  </si>
  <si>
    <t xml:space="preserve">% добити </t>
  </si>
  <si>
    <t>Основ уплате</t>
  </si>
  <si>
    <t xml:space="preserve"> = Укупно</t>
  </si>
  <si>
    <t>Укупно домаћи кредитор</t>
  </si>
  <si>
    <t>Укупно страни кредитор</t>
  </si>
  <si>
    <t>Година повлачења кредита</t>
  </si>
  <si>
    <t>Период почека (Grace period)</t>
  </si>
  <si>
    <t>до 3 месеца</t>
  </si>
  <si>
    <t xml:space="preserve"> дуже од 12 месеци</t>
  </si>
  <si>
    <t>Број жена</t>
  </si>
  <si>
    <t>Број мушкараца</t>
  </si>
  <si>
    <t>Укупан број</t>
  </si>
  <si>
    <t>Датум добијања сагласности оснивача</t>
  </si>
  <si>
    <t>Износ                               ( у динарима)</t>
  </si>
  <si>
    <t xml:space="preserve">Уплата по основу добити </t>
  </si>
  <si>
    <t>Број одлуке</t>
  </si>
  <si>
    <t>Опис*</t>
  </si>
  <si>
    <t>* Добит из претходне године, добит из ранијих година, расподела нераспоређене добити...</t>
  </si>
  <si>
    <r>
      <t xml:space="preserve">Напомена: </t>
    </r>
    <r>
      <rPr>
        <sz val="12"/>
        <rFont val="Times New Roman"/>
        <family val="1"/>
      </rPr>
      <t>Потребно је попунити табелу за последњих пет година</t>
    </r>
  </si>
  <si>
    <t>Година уплате</t>
  </si>
  <si>
    <t>Добитак / губитак из пословне године</t>
  </si>
  <si>
    <t>Нето резултат</t>
  </si>
  <si>
    <t>Добитак / Губитак</t>
  </si>
  <si>
    <t>Укупно остварена добит / губитак                       ( у динарима)</t>
  </si>
  <si>
    <t>Добит - за буџет</t>
  </si>
  <si>
    <t>ОДЛУКЕ О РАСПОДЕЛИ ОСТВАРЕНЕ ДОБИТИ ИЛИ ПОКРИЋУ ГУБИТКА</t>
  </si>
  <si>
    <t>Најнижа појединачна зарада</t>
  </si>
  <si>
    <t>Највиша појединачна зарада</t>
  </si>
  <si>
    <t>Просечна зарада</t>
  </si>
  <si>
    <t>Буџет                                               (РС, АП или ЈЛС)</t>
  </si>
  <si>
    <t>УКУПНО:</t>
  </si>
  <si>
    <t>Буџет                                                                          (РС, АП или ЈЛС)</t>
  </si>
  <si>
    <t xml:space="preserve">Број запослених                                                 на неодређено време </t>
  </si>
  <si>
    <t>Број запослених                                                 на одређено време</t>
  </si>
  <si>
    <t>Трошкови стручног усавршавања запослених</t>
  </si>
  <si>
    <t>30</t>
  </si>
  <si>
    <t>Потраживања                                                                                     (стање на последњи дан извештаја)</t>
  </si>
  <si>
    <t xml:space="preserve"> од 3 месеца до 12 месеци</t>
  </si>
  <si>
    <t>Неизмирене обавезе                                                                                   (стање на последњи дан извештаја)</t>
  </si>
  <si>
    <t>00</t>
  </si>
  <si>
    <t xml:space="preserve">A. УПИСАНИ А НЕУПЛАЋЕНИ КАПИТАЛ </t>
  </si>
  <si>
    <t>0001</t>
  </si>
  <si>
    <t>Б. СТАЛНА ИМОВИНА</t>
  </si>
  <si>
    <t>0002</t>
  </si>
  <si>
    <t>(0003 + 0009 + 0017 + 0018 + 0028)</t>
  </si>
  <si>
    <t>01</t>
  </si>
  <si>
    <t>I. НЕМАТЕРИЈАЛНА ИМОВИНА</t>
  </si>
  <si>
    <t>0003</t>
  </si>
  <si>
    <t>(0004 + 0005 + 0006 + 0007 + 0008)</t>
  </si>
  <si>
    <t>0004</t>
  </si>
  <si>
    <t>011, 012 и 014</t>
  </si>
  <si>
    <t xml:space="preserve">2. Концесије, патенти, лиценце, робне и услужне марке, софтвер и остала нематеријална имовина </t>
  </si>
  <si>
    <t>0005</t>
  </si>
  <si>
    <t xml:space="preserve">3. Гудвил </t>
  </si>
  <si>
    <t>0006</t>
  </si>
  <si>
    <t>015 и 016</t>
  </si>
  <si>
    <t xml:space="preserve">4. Нематеријална имовина узета у лизинг и нематеријална имовина у припреми </t>
  </si>
  <si>
    <t>0007</t>
  </si>
  <si>
    <t>5. Аванси за нематеријалну имовину</t>
  </si>
  <si>
    <t>0008</t>
  </si>
  <si>
    <t>02</t>
  </si>
  <si>
    <t>II. НЕКРЕТНИНЕ, ПОСТРОЈЕЊА И ОПРЕМА</t>
  </si>
  <si>
    <t>0009</t>
  </si>
  <si>
    <t>(0010 + 0011 + 0012 + 0013 + 0014 + 0015 + 0016)</t>
  </si>
  <si>
    <t>020, 021 и 022</t>
  </si>
  <si>
    <t>1. Земљиште и грађевински објекти</t>
  </si>
  <si>
    <t>0010</t>
  </si>
  <si>
    <t>2. Постројења и опрема</t>
  </si>
  <si>
    <t>0011</t>
  </si>
  <si>
    <t>3. Инвестиционе некретнине</t>
  </si>
  <si>
    <t>0012</t>
  </si>
  <si>
    <t>025 и 027</t>
  </si>
  <si>
    <t xml:space="preserve">4. Некретнине, постројења и опрема узети у лизинг и некретнине, постројења и опрема у припреми </t>
  </si>
  <si>
    <t>0013</t>
  </si>
  <si>
    <t>026 и 028</t>
  </si>
  <si>
    <t xml:space="preserve">5. Остале некретнине, постројења и опрема и улагања на туђим некретнинама, постројењима и опреми </t>
  </si>
  <si>
    <t>0014</t>
  </si>
  <si>
    <t>029 (део)</t>
  </si>
  <si>
    <t xml:space="preserve">6. Аванси за некретнине, постројења и опрему у земљи </t>
  </si>
  <si>
    <t>0015</t>
  </si>
  <si>
    <t xml:space="preserve">7. Аванси за некретнине, постројења и опрему у иностранству </t>
  </si>
  <si>
    <t>0016</t>
  </si>
  <si>
    <t>03</t>
  </si>
  <si>
    <t xml:space="preserve">III. БИОЛОШКА СРЕДСТВА </t>
  </si>
  <si>
    <t>0017</t>
  </si>
  <si>
    <t>04 и 05</t>
  </si>
  <si>
    <t xml:space="preserve">IV. ДУГОРОЧНИ ФИНАНСИЈСКИ ПЛАСМАНИ И ДУГОРОЧНА ПОТРАЖИВАЊА </t>
  </si>
  <si>
    <t>0018</t>
  </si>
  <si>
    <t>(0019 + 0020 + 0021 + 0022 + 0023 + 0024 + 0025 + 0026 + 0027)</t>
  </si>
  <si>
    <t>040 (део), 041 (део) и 042 (део)</t>
  </si>
  <si>
    <t>1. Учешћа у капиталу правних лица (осим учешћа у капиталу која се вреднују методом учешћа)</t>
  </si>
  <si>
    <t>0019</t>
  </si>
  <si>
    <t>040 (део), 041 (део), 042 (део)</t>
  </si>
  <si>
    <t>2. Учешћа у капиталу која се вреднују методом учешћа</t>
  </si>
  <si>
    <t>0020</t>
  </si>
  <si>
    <t>043, 050 (део) и 051 (део)</t>
  </si>
  <si>
    <t xml:space="preserve">3. Дугорочни пласмани матичном, зависним и осталим повезаним лицима и дугорочна потраживања од тих лица у земљи </t>
  </si>
  <si>
    <t>0021</t>
  </si>
  <si>
    <t>044, 050 (део), 051 (део)</t>
  </si>
  <si>
    <t xml:space="preserve">4. Дугорочни пласмани матичном, зависним и осталим повезаним лицима и дугорочна потраживања од тих лица у иностранству </t>
  </si>
  <si>
    <t>0022</t>
  </si>
  <si>
    <t>045 (део) и 053 (део)</t>
  </si>
  <si>
    <t xml:space="preserve">5. Дугорочни пласмани (дати кредити и зајмови) у земљи </t>
  </si>
  <si>
    <t>0023</t>
  </si>
  <si>
    <t xml:space="preserve">6. Дугорочни пласмани (дати кредити и зајмови) у иностранству </t>
  </si>
  <si>
    <t>0024</t>
  </si>
  <si>
    <t xml:space="preserve">7. Дугорочна финансијска улагања (хартије од вредности које се вреднују по амортизованој вредности) </t>
  </si>
  <si>
    <t>0025</t>
  </si>
  <si>
    <t xml:space="preserve">8. Откупљене сопствене акције и откупљени сопствени удели </t>
  </si>
  <si>
    <t>0026</t>
  </si>
  <si>
    <t>048, 052, 054, 055 и 056</t>
  </si>
  <si>
    <t xml:space="preserve">9. Остали дугорочни финансијски пласмани и остала дугорочна потраживања </t>
  </si>
  <si>
    <t>0027</t>
  </si>
  <si>
    <t>28 (део) осим 288</t>
  </si>
  <si>
    <t xml:space="preserve">V. ДУГОРОЧНА АКТИВНА ВРЕМЕНСКА РАЗГРАНИЧЕЊА </t>
  </si>
  <si>
    <t>0028</t>
  </si>
  <si>
    <t xml:space="preserve">В. ОДЛОЖЕНА ПОРЕСКА СРЕДСТВА </t>
  </si>
  <si>
    <t>0029</t>
  </si>
  <si>
    <t xml:space="preserve">Г. ОБРТНА ИМОВИНА </t>
  </si>
  <si>
    <t>0030</t>
  </si>
  <si>
    <t>(0031 + 0037 + 0038 + 0044 + 0048 + 0057+ 0058)</t>
  </si>
  <si>
    <t>Класа 1, осим групе рачуна 14</t>
  </si>
  <si>
    <t>I. ЗАЛИХЕ (0032 + 0033 + 0034 + 0035 + 0036)</t>
  </si>
  <si>
    <t>0031</t>
  </si>
  <si>
    <t xml:space="preserve">1. Материјал, резервни делови, алат и ситан инвентар </t>
  </si>
  <si>
    <t>0032</t>
  </si>
  <si>
    <t>11 и 12</t>
  </si>
  <si>
    <t xml:space="preserve">2. Недовршена производња и готови производи </t>
  </si>
  <si>
    <t>0033</t>
  </si>
  <si>
    <t xml:space="preserve">3. Роба </t>
  </si>
  <si>
    <t>0034</t>
  </si>
  <si>
    <t>150, 152 и 154</t>
  </si>
  <si>
    <t>4. Плаћени аванси за залихе и услуге у земљи</t>
  </si>
  <si>
    <t>0035</t>
  </si>
  <si>
    <t>151, 153 и 155</t>
  </si>
  <si>
    <t xml:space="preserve">5. Плаћени аванси за залихе и услуге у иностранству </t>
  </si>
  <si>
    <t>0036</t>
  </si>
  <si>
    <t xml:space="preserve">II. СТАЛНА ИМОВИНА КОЈА СЕ ДРЖИ ЗА ПРОДАЈУ И ПРЕСТАНАК ПОСЛОВАЊА </t>
  </si>
  <si>
    <t>0037</t>
  </si>
  <si>
    <t xml:space="preserve">III. ПОТРАЖИВАЊА ПО ОСНОВУ ПРОДАЈЕ </t>
  </si>
  <si>
    <t>0038</t>
  </si>
  <si>
    <t>(0039 + 0040 + 0041 + 0042 + 0043)</t>
  </si>
  <si>
    <t xml:space="preserve">1. Потраживања од купаца у земљи </t>
  </si>
  <si>
    <t>0039</t>
  </si>
  <si>
    <t xml:space="preserve">2. Потраживања од купаца у иностранству </t>
  </si>
  <si>
    <t>0040</t>
  </si>
  <si>
    <t>200 и 202</t>
  </si>
  <si>
    <t xml:space="preserve">3. Потраживања од матичног, зависних и осталих повезаних лица у земљи </t>
  </si>
  <si>
    <t>0041</t>
  </si>
  <si>
    <t>201 и 203</t>
  </si>
  <si>
    <t>4. Потраживања од матичног, зависних и осталих повезаних лица у иностранству</t>
  </si>
  <si>
    <t>0042</t>
  </si>
  <si>
    <t xml:space="preserve">5. Остала потраживања по основу продаје </t>
  </si>
  <si>
    <t>0043</t>
  </si>
  <si>
    <t>21, 22 и 27</t>
  </si>
  <si>
    <t xml:space="preserve">IV. ОСТАЛА КРАТКОРОЧНА ПОТРАЖИВАЊА </t>
  </si>
  <si>
    <t>0044</t>
  </si>
  <si>
    <t>(0045 + 0046 + 0047)</t>
  </si>
  <si>
    <t>21, 22 осим 223 и 224, и 27</t>
  </si>
  <si>
    <t xml:space="preserve">1. Остала потраживања </t>
  </si>
  <si>
    <t>0045</t>
  </si>
  <si>
    <t xml:space="preserve">2. Потраживања за више плаћен порез на добитак </t>
  </si>
  <si>
    <t>0046</t>
  </si>
  <si>
    <t xml:space="preserve">3. Потраживања по основу преплаћених осталих пореза и доприноса </t>
  </si>
  <si>
    <t>0047</t>
  </si>
  <si>
    <t xml:space="preserve">V. КРАТКОРОЧНИ ФИНАНСИЈСКИ ПЛАСМАНИ </t>
  </si>
  <si>
    <t>0048</t>
  </si>
  <si>
    <t>(0049 + 0050 + 0051 + 0052 + 0053 + 0054 + 0055 + 0056)</t>
  </si>
  <si>
    <t xml:space="preserve">1. Краткорочни кредити и пласмани - матично и зависна правна лица </t>
  </si>
  <si>
    <t>0049</t>
  </si>
  <si>
    <t xml:space="preserve">2. Краткорочни кредити и пласмани - остала повезана правна  лица </t>
  </si>
  <si>
    <t>0050</t>
  </si>
  <si>
    <t>232, 234 (део)</t>
  </si>
  <si>
    <t xml:space="preserve">3. Краткорочни кредити, зајмови и пласмани у земљи </t>
  </si>
  <si>
    <t>0051</t>
  </si>
  <si>
    <t>233, 234 (део)</t>
  </si>
  <si>
    <t xml:space="preserve">4. Kраткорочни кредити, зајмови и пласмани у иностранству </t>
  </si>
  <si>
    <t>0052</t>
  </si>
  <si>
    <t xml:space="preserve">5. Хартије од вредности које се вреднују по амортизованој вредности </t>
  </si>
  <si>
    <t>0053</t>
  </si>
  <si>
    <t>236 (део)</t>
  </si>
  <si>
    <t xml:space="preserve">6. Финансијска средства која се вреднују по фер вредности кроз Биланс успеха </t>
  </si>
  <si>
    <t>0054</t>
  </si>
  <si>
    <t xml:space="preserve">7. Откупљене сопствене акције и откупљени сопствени удели </t>
  </si>
  <si>
    <t>0055</t>
  </si>
  <si>
    <t>236 (део), 238 и 239</t>
  </si>
  <si>
    <t xml:space="preserve">8. Остали краткорочни финансијски пласмани </t>
  </si>
  <si>
    <t>0056</t>
  </si>
  <si>
    <t xml:space="preserve">VI. ГОТОВИНА И ГОТОВИНСКИ ЕКВИВАЛЕНТИ </t>
  </si>
  <si>
    <t>0057</t>
  </si>
  <si>
    <t>28 (део), осим 288</t>
  </si>
  <si>
    <t xml:space="preserve">VII. КРАТКОРОЧНА АКТИВНА ВРЕМЕНСКА РАЗГРАНИЧЕЊА </t>
  </si>
  <si>
    <t>0058</t>
  </si>
  <si>
    <t>Д. УКУПНА АКТИВА = ПОСЛОВНА ИМОВИНА (0001 + 0002 + 0029 + 0030)</t>
  </si>
  <si>
    <t>0059</t>
  </si>
  <si>
    <t xml:space="preserve">Ђ. ВАНБИЛАНСНА АКТИВА </t>
  </si>
  <si>
    <t>0060</t>
  </si>
  <si>
    <t>A. КАПИТАЛ</t>
  </si>
  <si>
    <t>(0402 + 0403 + 0404 + 0405 + 0406 - 0407 + 0408 + 0411 - 0412) ≥ 0</t>
  </si>
  <si>
    <t>30, осим 306</t>
  </si>
  <si>
    <t xml:space="preserve">I. ОСНОВНИ КАПИТАЛ </t>
  </si>
  <si>
    <t xml:space="preserve">II. УПИСАНИ А НЕУПЛАЋЕНИ КАПИТАЛ </t>
  </si>
  <si>
    <t xml:space="preserve">III. ЕМИСИОНА ПРЕМИЈА </t>
  </si>
  <si>
    <t xml:space="preserve">IV. РЕЗЕРВЕ </t>
  </si>
  <si>
    <t>330 и потражни салдо рачуна 331,332, 333, 334, 335, 336 и 337</t>
  </si>
  <si>
    <t xml:space="preserve">V. ПОЗИТИВНЕ РЕВАЛОРИЗАЦИОНЕ РЕЗЕРВЕ И НЕРЕАЛИЗОВАНИ ДОБИЦИ ПО ОСНОВУ ФИНАНСИЈСКИХ СРЕДСТАВА И ДРУГИХ КОМПОНЕНТИ ОСТАЛОГ СВЕОБУХВАТНОГ РЕЗУЛТАТА </t>
  </si>
  <si>
    <t>дуговни салдо рачуна 331, 332, 333, 334, 335, 336 и 337</t>
  </si>
  <si>
    <t xml:space="preserve">VI. НЕРЕАЛИЗОВАНИ ГУБИЦИ ПО ОСНОВУ ФИНАНСИЈСКИХ СРЕДСТАВА И ДРГУГИХ КОМПОНЕНТИ ОСТАЛОГ СВЕОБУХВАТНОГ РЕЗУЛТАТА </t>
  </si>
  <si>
    <t>VII. НЕРАСПОРЕЂЕНИ ДОБИТАК (0409 + 0410)</t>
  </si>
  <si>
    <t xml:space="preserve">2. Нераспоређени добитак текуће године </t>
  </si>
  <si>
    <t xml:space="preserve">VIII. УЧЕШЋА БЕЗ ПРАВА КОНТРОЛЕ </t>
  </si>
  <si>
    <t>IX. ГУБИТАК (0413 + 0414)</t>
  </si>
  <si>
    <t xml:space="preserve">1. Губитак ранијих година </t>
  </si>
  <si>
    <t xml:space="preserve">Б. ДУГОРОЧНА РЕЗЕРВИСАЊА И ДУГОРОЧНЕ ОБАВЕЗЕ </t>
  </si>
  <si>
    <t>(0416 + 0420 + 0428)</t>
  </si>
  <si>
    <t xml:space="preserve">I. ДУГОРОЧНА РЕЗЕРВИСАЊА </t>
  </si>
  <si>
    <t>(0417+0418+0419)</t>
  </si>
  <si>
    <t xml:space="preserve">1. Резервисања за накнаде и друге бенефиције запослених </t>
  </si>
  <si>
    <t xml:space="preserve">2. Резервисања за трошкове у гарантном року </t>
  </si>
  <si>
    <t>40, осим 400 и 404</t>
  </si>
  <si>
    <t xml:space="preserve">3. Остала дугорочна резервисања </t>
  </si>
  <si>
    <t xml:space="preserve">II. ДУГОРОЧНЕ ОБАВЕЗЕ </t>
  </si>
  <si>
    <t>(0421 + 0422 + 0423 + 0424 + 0425 + 0426 + 0427)</t>
  </si>
  <si>
    <t xml:space="preserve">1. Обавезе које се могу конвертовати у капитал </t>
  </si>
  <si>
    <t>411 (део) и 412 (део)</t>
  </si>
  <si>
    <t xml:space="preserve">2. Дугорочни кредити и остале дугорочне обавезе према матичном, зависним и осталим повезаним лицима у земљи </t>
  </si>
  <si>
    <t xml:space="preserve">3. Дугорочни кредити и остале дугорочне обавезе према матичном, зависним и осталим повезаним лицима у иностранству </t>
  </si>
  <si>
    <t>414 и 416 (део)</t>
  </si>
  <si>
    <t xml:space="preserve">4. Дугорочни кредити, зајмови и обавезе по основу лизинга у земљи </t>
  </si>
  <si>
    <t>415 и 416 (део)</t>
  </si>
  <si>
    <t xml:space="preserve">5. Дугорочни кредити, зајмови и обавезе по основу лизинга у иностранству </t>
  </si>
  <si>
    <t xml:space="preserve">6. Обавезе по емитованим хартијама од вредности </t>
  </si>
  <si>
    <t xml:space="preserve">7. Остале дугорочне обавезе </t>
  </si>
  <si>
    <t>49 (део), осим 498 и 495 (део)</t>
  </si>
  <si>
    <t xml:space="preserve">III. ДУГОРОЧНА ПАСИВНА ВРЕМЕНСКА РАЗГРАНИЧЕЊА </t>
  </si>
  <si>
    <t xml:space="preserve">В. ОДЛОЖЕНЕ ПОРЕСКЕ ОБАВЕЗЕ </t>
  </si>
  <si>
    <t>495 (део)</t>
  </si>
  <si>
    <t xml:space="preserve">Г. ДУГОРОЧНИ ОДЛОЖЕНИ ПРИХОДИ И ПРИМЉЕНЕ ДОНАЦИЈЕ </t>
  </si>
  <si>
    <t xml:space="preserve">Д. КРАТКОРОЧНА РЕЗЕРВИСАЊА И КРАТКОРОЧНЕ ОБАВЕЗЕ </t>
  </si>
  <si>
    <t>(0432 + 0433 + 0441 + 0442 + 0449 + 0453 + 0454)</t>
  </si>
  <si>
    <t xml:space="preserve">I. КРАТКОРОЧНА РЕЗЕРВИСАЊА </t>
  </si>
  <si>
    <t>42, осим 427</t>
  </si>
  <si>
    <t xml:space="preserve">II. КРАТКОРОЧНЕ ФИНАНСИЈСКЕ ОБАВЕЗЕ </t>
  </si>
  <si>
    <t>(0434 + 0435 + 0436 + 0437 + 0438 + 0439 + 0440)</t>
  </si>
  <si>
    <t>420 (део) и 421 (део)</t>
  </si>
  <si>
    <t xml:space="preserve">1. Обавезе по основу кредита према матичном, зависним и осталим повезаним лицима у земљи </t>
  </si>
  <si>
    <t xml:space="preserve">2. Обавезе по основу кредита према матичном, зависним и осталим повезаним лицима у иностранству </t>
  </si>
  <si>
    <t>422 (део), 424 (део), 425 (део), и 429 (део)</t>
  </si>
  <si>
    <t xml:space="preserve">3. Обавезе по основу кредита и зајмова од лица која нису домаће банке </t>
  </si>
  <si>
    <t>422 (део), 424 (део), 425 (део) и 429 (део)</t>
  </si>
  <si>
    <t xml:space="preserve">4. Обавезе по основу кредита од домаћих банака </t>
  </si>
  <si>
    <t xml:space="preserve">423, 424 (део), 425 (део) и 429 (део) </t>
  </si>
  <si>
    <t xml:space="preserve">5. Кредити, зајмови и обавезе из иностранства </t>
  </si>
  <si>
    <t xml:space="preserve">6. Обавезе по краткорочним хартијама од вредности </t>
  </si>
  <si>
    <t xml:space="preserve">7. Обавезе по основу финансијских деривата </t>
  </si>
  <si>
    <t xml:space="preserve">III. ПРИМЉЕНИ АВАНСИ, ДЕПОЗИТИ И КАУЦИЈЕ </t>
  </si>
  <si>
    <t>43, осим 430</t>
  </si>
  <si>
    <t xml:space="preserve">IV. ОБАВЕЗЕ ИЗ ПОСЛОВАЊА </t>
  </si>
  <si>
    <t>(0443 + 0444 + 0445 + 0046 + 0447 + 0448)</t>
  </si>
  <si>
    <t>431 и 433</t>
  </si>
  <si>
    <t xml:space="preserve">1. Обавезе према добављачима - матична, зависна правна лица и остала повезана лица у земљи </t>
  </si>
  <si>
    <t>432 и 434</t>
  </si>
  <si>
    <t xml:space="preserve">2. Обавезе према добављачима - матична, зависна правна лица и остала повезана лица у иностранству </t>
  </si>
  <si>
    <t xml:space="preserve">3. Обавезе према добављачима у земљи </t>
  </si>
  <si>
    <t xml:space="preserve">4. Обавезе према добављачима  у иностранству </t>
  </si>
  <si>
    <t>439 (део)</t>
  </si>
  <si>
    <t xml:space="preserve">5. Обавезе по меницама </t>
  </si>
  <si>
    <t xml:space="preserve">6. Остале обавезе из пословања </t>
  </si>
  <si>
    <t>44,45,46, осим 467, 47 и 48</t>
  </si>
  <si>
    <t xml:space="preserve">V. ОСТАЛЕ КРАТКОРОЧНЕ ОБАВЕЗЕ </t>
  </si>
  <si>
    <t>(0450 + 0451 + 0452)</t>
  </si>
  <si>
    <t>44, 45 и 46 осим 467</t>
  </si>
  <si>
    <t xml:space="preserve">1. Остале краткорочне обавезе </t>
  </si>
  <si>
    <t>47,48 осим 481</t>
  </si>
  <si>
    <t xml:space="preserve">2. Обавезе по основу пореза на додату вредност и осталих јавних прихода </t>
  </si>
  <si>
    <t xml:space="preserve">3. Обавезе по основу пореза на добитак </t>
  </si>
  <si>
    <t xml:space="preserve">VI. ОБАВЕЗЕ ПО ОСНОВУ СРЕДСТАВА НАМЕЊЕНИХ ПРОДАЈИ И СРЕДСТАВА ПОСЛОВАЊА КОЈЕ ЈЕ ОБУСТАВЉЕНО </t>
  </si>
  <si>
    <t>49 (део) осим 498</t>
  </si>
  <si>
    <t xml:space="preserve">VII. КРАТКОРОЧНА ПАСИВНА ВРЕМЕНСКА РАЗГРАНИЧЕЊА </t>
  </si>
  <si>
    <t xml:space="preserve">Ђ. ГУБИТАК ИЗНАД ВИСИНЕ КАПИТАЛА </t>
  </si>
  <si>
    <t>(0415 + 0429 + 0430 + 0431 - 0059) ≥ 0 = 0407 + 0412 - 0402 - 0403 - 0404 - 0405 - 0406 - 0408 - 0411) ≥ 0</t>
  </si>
  <si>
    <t xml:space="preserve">E. УКУПНА ПАСИВА </t>
  </si>
  <si>
    <t>(0401 + 0415 + 0429 + 0430 + 0431 - 0455)</t>
  </si>
  <si>
    <t xml:space="preserve">Ж. ВАНБИЛАНСНА ПАСИВА </t>
  </si>
  <si>
    <t xml:space="preserve">П О З И Ц И Ј А </t>
  </si>
  <si>
    <t xml:space="preserve">A. ТОКОВИ ГОТОВИНЕ ИЗ ПОСЛОВНИХ АКТИВНОСТИ </t>
  </si>
  <si>
    <t>I. Приливи готовине из пословних активности (1 до 4)</t>
  </si>
  <si>
    <t>1. Продаја и примљени аванси у земљи</t>
  </si>
  <si>
    <t xml:space="preserve">2. Продаја и примљени аванси у иностранству </t>
  </si>
  <si>
    <t xml:space="preserve">3. Примљене камате из пословних активности </t>
  </si>
  <si>
    <t xml:space="preserve">4. Oстали приливи из редовног пословања </t>
  </si>
  <si>
    <t>II. Одливи готовине из пословних активности (1 до 8)</t>
  </si>
  <si>
    <t xml:space="preserve">1. Исплате добављачима и дати аванси у земљи </t>
  </si>
  <si>
    <t xml:space="preserve">2. Исплате добављачима и дати аванси у иностранству </t>
  </si>
  <si>
    <t xml:space="preserve">3. Зараде, накнаде зарада и остали лични расходи </t>
  </si>
  <si>
    <t>4. Плаћене камате у земљи</t>
  </si>
  <si>
    <t xml:space="preserve">5. Плаћене камате у иностранству </t>
  </si>
  <si>
    <t xml:space="preserve">6. Порез на добитак </t>
  </si>
  <si>
    <t xml:space="preserve">7. Одливи по основу осталих јавних прихода </t>
  </si>
  <si>
    <t xml:space="preserve">8. Остали одливи из пословних активности </t>
  </si>
  <si>
    <t>III. Нето прилив готовине из пословних активности (I - II)</t>
  </si>
  <si>
    <t>IV. Нето одлив готовине из пословних активности (II - I)</t>
  </si>
  <si>
    <t xml:space="preserve">Б. ТОКОВИ ГОТОВИНЕ ИЗ АКТИВНОСТИ ИНВЕСТИРАЊА </t>
  </si>
  <si>
    <t xml:space="preserve">1. Продаја акција и удела </t>
  </si>
  <si>
    <t xml:space="preserve">2. Продаја нематеријалне имовине, некретнина, постројења, опреме и биолошких средстава </t>
  </si>
  <si>
    <t xml:space="preserve">3. Остали финансијски пласмани </t>
  </si>
  <si>
    <t xml:space="preserve">4. Примљене камате из активности инвестирања </t>
  </si>
  <si>
    <t xml:space="preserve">1. Куповина акција и удела </t>
  </si>
  <si>
    <t xml:space="preserve">2. Куповина нематеријалне имовине, некретнина, постројења, опреме и биолошких средстава </t>
  </si>
  <si>
    <t>3. Остали финансијски пласмани</t>
  </si>
  <si>
    <t>III. Нето прилив готовине из активности инвестирања (I - II)</t>
  </si>
  <si>
    <t>IV. Нето одлив готовине из активности инвестирања (II - I)</t>
  </si>
  <si>
    <t xml:space="preserve">В. ТОКОВИ ГОТОВИНЕ ИЗ АКТИВНОСТИ ФИНАНСИРАЊА </t>
  </si>
  <si>
    <t>I. Приливи готовине из активности финансирања (1 до 7)</t>
  </si>
  <si>
    <t>2. Дугорочни кредити у земљи</t>
  </si>
  <si>
    <t xml:space="preserve">3. Дугорочни кредити у иностранству </t>
  </si>
  <si>
    <t>4. Краткорочни кредити у земљи</t>
  </si>
  <si>
    <t xml:space="preserve">5. Краткорочни кредити у иностранству </t>
  </si>
  <si>
    <t xml:space="preserve">6. Остале дугорочне обавезе </t>
  </si>
  <si>
    <t xml:space="preserve">7. Остале краткорочне обавезе </t>
  </si>
  <si>
    <t>II. Одливи готовине из активности финансирања (1 до 8)</t>
  </si>
  <si>
    <t xml:space="preserve">1. Откуп сопствених акција и удела </t>
  </si>
  <si>
    <t>6. Остале обавезе</t>
  </si>
  <si>
    <t>7. Финансијски лизинг</t>
  </si>
  <si>
    <t>8. Исплаћене дивиденде</t>
  </si>
  <si>
    <t>III. Нето прилив готовине из активности финансирања (I - II)</t>
  </si>
  <si>
    <t>IV. Нето одлив готовине из активности финансирања (II - I)</t>
  </si>
  <si>
    <t xml:space="preserve">Ж. ГОТОВИНА НА ПОЧЕТКУ ОБРАЧУНСКОГ ПЕРИОДА </t>
  </si>
  <si>
    <t xml:space="preserve">З. ПОЗИТИВНЕ КУРСНЕ РАЗЛИКЕ ПО ОСНОВУ ПРЕРАЧУНА ГОТОВИНЕ </t>
  </si>
  <si>
    <t xml:space="preserve">И. НЕГАТИВНЕ КУРСНЕ РАЗЛИКЕ ПО ОСНОВУ ПРЕРАЧУНА ГОТОВИНЕ </t>
  </si>
  <si>
    <t xml:space="preserve">J. ГОТОВИНА НА КРАЈУ ОБРАЧУНСКОГ ПЕРИОДА </t>
  </si>
  <si>
    <t>(3050 - 3051 + 3052 + 3053 - 3054)</t>
  </si>
  <si>
    <t xml:space="preserve">Реализација </t>
  </si>
  <si>
    <r>
      <t xml:space="preserve">Г. СВЕГА ПРИЛИВ ГОТОВИНЕ </t>
    </r>
    <r>
      <rPr>
        <sz val="9"/>
        <rFont val="Times New Roman"/>
        <family val="1"/>
      </rPr>
      <t>(3001 + 3017 + 3029)</t>
    </r>
  </si>
  <si>
    <r>
      <t xml:space="preserve">Д. СВЕГА ОДЛИВ ГОТОВИНЕ </t>
    </r>
    <r>
      <rPr>
        <sz val="9"/>
        <rFont val="Times New Roman"/>
        <family val="1"/>
      </rPr>
      <t>(3006 + 3023 + 3037)</t>
    </r>
  </si>
  <si>
    <r>
      <t xml:space="preserve">Ђ. НЕТО ПРИЛИВ ГОТОВИНЕ </t>
    </r>
    <r>
      <rPr>
        <sz val="9"/>
        <rFont val="Times New Roman"/>
        <family val="1"/>
      </rPr>
      <t>(3048 - 3049) ≥ 0</t>
    </r>
  </si>
  <si>
    <r>
      <t xml:space="preserve">E. НЕТО ОДЛИВ ГОТОВИНЕ </t>
    </r>
    <r>
      <rPr>
        <sz val="9"/>
        <rFont val="Times New Roman"/>
        <family val="1"/>
      </rPr>
      <t>(3049 - 3048) ≥ 0</t>
    </r>
  </si>
  <si>
    <t>Број запослених  по кадровској евиденцији - УКУПНО**</t>
  </si>
  <si>
    <t xml:space="preserve">** Број запослених последњег дана извештајног периода </t>
  </si>
  <si>
    <t>Образац 1а.</t>
  </si>
  <si>
    <t>Образац 1б.</t>
  </si>
  <si>
    <t>** последњи дан тромесечја за који се извештај саставља</t>
  </si>
  <si>
    <t>* Последњи дан тромесечја за који се извештај саставља</t>
  </si>
  <si>
    <t>* последњи дан тромесечја за који се извештај саставља</t>
  </si>
  <si>
    <t>* година за коју се извештај саставља</t>
  </si>
  <si>
    <t>БИЛАНС УСПЕХА</t>
  </si>
  <si>
    <t>I. ПРИХОДИ ОД ПРОДАЈЕ РОБЕ (1003 + 1004)</t>
  </si>
  <si>
    <t>600, 602 и 604</t>
  </si>
  <si>
    <t xml:space="preserve">1. Приходи од продаје робе на домаћем тржишту </t>
  </si>
  <si>
    <t>601, 603 и 605</t>
  </si>
  <si>
    <t xml:space="preserve">2. Приходи од продаје роба на иностраном тржишту </t>
  </si>
  <si>
    <t>II. ПРИХОДИ ОД ПРОДАЈЕ ПРОИЗВОДА И УСЛУГА (1006 + 1007)</t>
  </si>
  <si>
    <t>610, 612 и 614</t>
  </si>
  <si>
    <t xml:space="preserve">1. Приходи од продаје производа и услуга на домаћем тржишту </t>
  </si>
  <si>
    <t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</si>
  <si>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</si>
  <si>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</si>
  <si>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</si>
  <si>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</si>
  <si>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>64 и 65</t>
  </si>
  <si>
    <t xml:space="preserve">VI. ОСТАЛИ ПОСЛОВНИ ПРИХОДИ </t>
  </si>
  <si>
    <t>68,  осим 683, 685 и 686</t>
  </si>
  <si>
    <t xml:space="preserve">VII. ПРИХОДИ ОД УСКЛАЂИВАЊА ВРЕДНОСТИ ИМОВИНЕ (ОСИМ ФИНАНСИЈСКЕ) </t>
  </si>
  <si>
    <t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</si>
  <si>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</si>
  <si>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</si>
  <si>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</si>
  <si>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</si>
  <si>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</si>
  <si>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>52 осим 520 и 521</t>
  </si>
  <si>
    <t>3. Остали лични расходи и накнаде</t>
  </si>
  <si>
    <t xml:space="preserve">IV. ТРОШКОВИ АМОРТИЗАЦИЈЕ </t>
  </si>
  <si>
    <t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</si>
  <si>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</si>
  <si>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</si>
  <si>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>54, осим 540</t>
  </si>
  <si>
    <t xml:space="preserve">VII. ТРОШКОВИ РЕЗЕРВИСАЊА </t>
  </si>
  <si>
    <t xml:space="preserve">VIII. НЕМАТЕРИЈАЛНИ ТРОШКОВИ </t>
  </si>
  <si>
    <t>В. ПОСЛОВНИ ДОБИТАК (1001 - 1013) ≥ 0</t>
  </si>
  <si>
    <t>Г. ПОСЛОВНИ ГУБИТАК (1013 - 1001) ≥ 0</t>
  </si>
  <si>
    <t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</si>
  <si>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</si>
  <si>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</si>
  <si>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 xml:space="preserve">III. ПОЗИТИВНЕ КРУСНЕ РАЗЛИКЕ И ПОЗИТИВНИ ЕФЕКТИ ВАЛУТНЕ КЛАУЗУЛЕ </t>
  </si>
  <si>
    <t>665 и 669</t>
  </si>
  <si>
    <t xml:space="preserve">IV. ОСТАЛИ ФИНАНСИЈСКИ ПРИХОДИ </t>
  </si>
  <si>
    <t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</si>
  <si>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</si>
  <si>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</si>
  <si>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 xml:space="preserve">III. НЕГАТИВНЕ КУРСНЕ РАЗЛИКЕ И НЕГАТИВНИ ЕФЕКТИ ВАЛУТНЕ КЛАУЗУЛЕ </t>
  </si>
  <si>
    <t>565 и 569</t>
  </si>
  <si>
    <t xml:space="preserve">IV. ОСТАЛИ ФИНАНСИЈСКИ РАСХОДИ </t>
  </si>
  <si>
    <t>E. ДОБИТАК ИЗ ФИНАНСИРАЊА (1027 - 1032) ≥ 0</t>
  </si>
  <si>
    <t>Ж. ГУБИТАК ИЗ ФИНАНСИРАЊА (1032 - 1027) ≥ 0</t>
  </si>
  <si>
    <t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</si>
  <si>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</si>
  <si>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</si>
  <si>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</si>
  <si>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</si>
  <si>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</si>
  <si>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>M. ДОБИТАК ИЗ РЕДОВНОГ ПОСЛОВАЊА ПРЕ ОПОРЕЗИВАЊА (1043 - 1044) ≥ 0</t>
  </si>
  <si>
    <t>Н. ГУБИТАК ИЗ РЕДОВНОГ ПОСЛОВАЊА ПРЕ ОПОРЕЗИВАЊА (1044 - 1043) ≥ 0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</si>
  <si>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</si>
  <si>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</si>
  <si>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</si>
  <si>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</si>
  <si>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t xml:space="preserve">Р. ГУБИТАК ПРЕ ОПОРЕЗИВАЊА </t>
  </si>
  <si>
    <t>(1046 - 1045 + 1048 - 1047) ≥ 0</t>
  </si>
  <si>
    <t xml:space="preserve">С. ПОРЕЗ НА ДОБИТАК </t>
  </si>
  <si>
    <t xml:space="preserve">I. ПОРЕСКИ РАСХОД ПЕРИОДА </t>
  </si>
  <si>
    <t>722 дуг. салдо</t>
  </si>
  <si>
    <t xml:space="preserve">II. ОДЛОЖЕНИ ПОРЕСКИХ РАСХОДИ ПЕРИОДА </t>
  </si>
  <si>
    <t>722 пот. салдо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</si>
  <si>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</si>
  <si>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</si>
  <si>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У. НЕТО ГУБИТАК </t>
  </si>
  <si>
    <t>(1050 - 1049 + 1051 + 1052 - 1053 + 1054) ≥ 0</t>
  </si>
  <si>
    <t xml:space="preserve">I. НЕТО ДОБИТАК КОЈИ ПРИПАДА УЧЕШЋИМА БЕЗ ПРАВА КОНТРОЛЕ </t>
  </si>
  <si>
    <t xml:space="preserve">II. НЕТО ДОБИТАК КОЈИ ПРИПАДА МАТИЧНОМ ПРАВНОМ ЛИЦУ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</si>
  <si>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</si>
  <si>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</si>
  <si>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</si>
  <si>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</si>
  <si>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</si>
  <si>
    <r>
      <t>(1045 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1046 + 1047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1048) ≥ 0</t>
    </r>
  </si>
  <si>
    <t>Образац 1.</t>
  </si>
  <si>
    <t>Образац 7.</t>
  </si>
  <si>
    <t>УПЛАТЕ У БУЏЕТ ПО ОСНОВУ ОДЛУКА О РАСПОЕДEЛИ ДОБИТИ</t>
  </si>
  <si>
    <t>од чега за пројекте</t>
  </si>
  <si>
    <t>Број акта којим је добијена сагласности оснивача</t>
  </si>
  <si>
    <t>Датум доношења одлуке</t>
  </si>
  <si>
    <t>Број одлуке НО / Скупштине</t>
  </si>
  <si>
    <t>Губитак</t>
  </si>
  <si>
    <t>Расподела остварене добити / покриће губитка</t>
  </si>
  <si>
    <t>Преостала добит / начин покрића губитка</t>
  </si>
  <si>
    <t>Опис</t>
  </si>
  <si>
    <t>Добитак</t>
  </si>
  <si>
    <t>ПОТРАЖИВАЊА, ОБАВЕЗЕ И СУДСКИ СПОРОВИ</t>
  </si>
  <si>
    <t>Намена средстава</t>
  </si>
  <si>
    <t xml:space="preserve"> ПРИХОДИ ИЗ БУЏЕТА</t>
  </si>
  <si>
    <t>*Напомена: За приходе из буџета је потребно навести намену коришћења средстава</t>
  </si>
  <si>
    <t>Напомена: За приходе из буџета је потребно навесту намену коришћења коришћења средстава</t>
  </si>
  <si>
    <t>РАСПОДЕЛА ОСТВАРЕНЕ ДОБИТИ / ПОКРИЋE ГУБИТКА</t>
  </si>
  <si>
    <t>Извештај о инвестицијама</t>
  </si>
  <si>
    <t>Р.бр.</t>
  </si>
  <si>
    <t>Назив инвестиције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</si>
  <si>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</si>
  <si>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</si>
  <si>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</si>
  <si>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Структура финансирања</t>
  </si>
  <si>
    <t>План             01.01-31.03.</t>
  </si>
  <si>
    <t>Реализација 01.01-31.03.</t>
  </si>
  <si>
    <t>План                01.01-30.06.</t>
  </si>
  <si>
    <t>Реализација 01.01-30.06.</t>
  </si>
  <si>
    <t>План               01.01-30.09.</t>
  </si>
  <si>
    <t>Реализација 01.01-30.09.</t>
  </si>
  <si>
    <t>План              01.01-31.12.</t>
  </si>
  <si>
    <t>Реализација 01.01-31.12.</t>
  </si>
  <si>
    <t>Позајмљена средства</t>
  </si>
  <si>
    <t>Средства буџета</t>
  </si>
  <si>
    <t>Сопствена средства</t>
  </si>
  <si>
    <t>Тотал</t>
  </si>
  <si>
    <t>Укупно инвестиције</t>
  </si>
  <si>
    <t>* Претходна година</t>
  </si>
  <si>
    <t>** Година за коју се извештај саставља</t>
  </si>
  <si>
    <t xml:space="preserve">СУДСКИ СПОРОВИ </t>
  </si>
  <si>
    <t>Опис спора*</t>
  </si>
  <si>
    <t>Укупна вредност спорова**</t>
  </si>
  <si>
    <t>Укупна вредност спора**</t>
  </si>
  <si>
    <t>**Укупна вредност спора обухвата главни тужбени захтев и споредне тужбене захтеве</t>
  </si>
  <si>
    <t>* Непходно је навести и описати спорове од значаја за предузеће (највећи, најкритичнији, спорови који могу утицати на пословање и резултате предузећа), основ спора, навести њихов статус (активни, решени спорови…) као и друге информације од значаја.</t>
  </si>
  <si>
    <t>Број спорова где је јавно предузеће тужена страна</t>
  </si>
  <si>
    <t>Број спорова где је јавно предузеће страна која тужи</t>
  </si>
  <si>
    <t>Реализовано закључно са 31.12.2022*</t>
  </si>
  <si>
    <t>План 2023** година</t>
  </si>
  <si>
    <t>Набавка радних машина и возила</t>
  </si>
  <si>
    <t>Остала опрема</t>
  </si>
  <si>
    <t>2023.</t>
  </si>
  <si>
    <t>Рачунарска опрема</t>
  </si>
  <si>
    <t>Радови на пословним објектима</t>
  </si>
  <si>
    <t>Набавка возила и радних машина - кредит</t>
  </si>
  <si>
    <t>2031.</t>
  </si>
  <si>
    <t>М.П.</t>
  </si>
  <si>
    <t>Овлашћено лице:______________</t>
  </si>
  <si>
    <t>План за
01.01-31.12.2022.             Претходна  година</t>
  </si>
  <si>
    <t>Реализација 
01.01-31.12.2022.      Претходна година</t>
  </si>
  <si>
    <t>План за
01.01-31.12.2023.             Текућа година</t>
  </si>
  <si>
    <t>Градско удруж.за помоћ особама са аутизмом Суботица</t>
  </si>
  <si>
    <t>Финансијска подршка за Пројекат отварања клуба за особе са инвалидитетом и остале грађане "Звуци срца Суботица"</t>
  </si>
  <si>
    <t>"Унипен" Београд</t>
  </si>
  <si>
    <t>Финансијска подршка хуманитарног рада чланова удружења "Унипен"</t>
  </si>
  <si>
    <t>"Удружење Црногораца Суботице", Суботица</t>
  </si>
  <si>
    <t>Финансијска подршка за организацију и одржавање манифестације "Дани Црногорске културе"</t>
  </si>
  <si>
    <t>Удружење пензионисаних радника органа унутрашњих послова Суботица</t>
  </si>
  <si>
    <t>Помоћ у сврху редовног функционисања Удружења</t>
  </si>
  <si>
    <t>ФК "Солид", Суботица</t>
  </si>
  <si>
    <t>Финансијска подршка за организацију и одржавање манифестације "Видовданског турнира у фудбалу"</t>
  </si>
  <si>
    <t>Фудбалски клуб "Раднички 1905" Бајмок</t>
  </si>
  <si>
    <t>Финансијска подршка за предстојећу такмичарску сезону</t>
  </si>
  <si>
    <t>Удружење за развој заједнице "Лудаш",  Суботица-Шупљак</t>
  </si>
  <si>
    <t xml:space="preserve">Финансијска подршка за организацију манфестација "Дан села Шупљак" </t>
  </si>
  <si>
    <t>Добровољно ватрогасно друштво "Матица Суботица"</t>
  </si>
  <si>
    <t>Финансијска подршка за организацију активности на гашењу пожара, едукацији деце и омладине, заливања садница на потезу Суботица-Палић</t>
  </si>
  <si>
    <t>Братство Свети Кнез Владимир, Суботица</t>
  </si>
  <si>
    <t>Помоћ за потребе рада Удружења</t>
  </si>
  <si>
    <t>Удруга буњевачких Хрвата-Дужијанца, Суботица</t>
  </si>
  <si>
    <t>Финансијска подршка за организацију манифестације "Дужијанца 2023"</t>
  </si>
  <si>
    <t>Месна заједница "Прозивка", Суботица</t>
  </si>
  <si>
    <t>Финансијска помоћ за организовање манифестације "Пасуљијада 2023"</t>
  </si>
  <si>
    <t>Удружење грађана "Тахлес", Мала Босна</t>
  </si>
  <si>
    <t>01.01  - 31.12.2023. године*</t>
  </si>
  <si>
    <t>Проценат реализације (реализација /                   план 31.12.2023*)</t>
  </si>
  <si>
    <t>План за 2023. годину                                                                                                                                                                                                                                                                                                              (текућа година)</t>
  </si>
  <si>
    <t>Набавка радне машине-камион кипер сандучар за одвожење отпада</t>
  </si>
  <si>
    <t>Град Суботица (ЈЛС)</t>
  </si>
  <si>
    <t>Набавка типских посуда за комунални отпад</t>
  </si>
  <si>
    <t>Набавка возила и радних машина</t>
  </si>
  <si>
    <t>Реализација за период 01.01 - 31.12.2023. године*</t>
  </si>
  <si>
    <t>__________________________________</t>
  </si>
  <si>
    <t>01.01-31.12.2023. године*</t>
  </si>
  <si>
    <t>Проценат реализације (реализација /                   план 31.12.2023.*)</t>
  </si>
  <si>
    <t>Финансијска подршка за реализацију манифестације "СЕДМО ЗАВИЧАЈНО ВЕЧЕ ДАЛМАТИНАЦА"</t>
  </si>
  <si>
    <t>Удружење ратних и мирнодопских војних инвалида града Суботице, Суботица</t>
  </si>
  <si>
    <t>Финансијска подршка за одржавање изборне скупштине УРМВИ Србије</t>
  </si>
  <si>
    <t>Завичајно удружење "Далмација" Суботица</t>
  </si>
  <si>
    <t>Месна заједница "Макова седмица", Суботица</t>
  </si>
  <si>
    <t>Финансијска подршка ради куповине новогодишњих пакетића за децу која живе на територији Месне заједнице "Макова седмица"</t>
  </si>
  <si>
    <t>Финансијска подршка ради бољег функционисања и рада Месне заједнице "Келебија"</t>
  </si>
  <si>
    <t>МЗ "КЕЛЕБИЈА", Келебија</t>
  </si>
  <si>
    <t>УДРУЖЕЊЕ "КРАЉ ПЕТАР ПРВИ", Алекса Шантић</t>
  </si>
  <si>
    <t>За Пројекат рада клуба за особе са инвалидитетом "Звуци срца Суботица"</t>
  </si>
  <si>
    <t>"Интернационална Полицијска Асоцијација" секција Србија-регија Суботица</t>
  </si>
  <si>
    <t>Финансијска подршка у раду удружења</t>
  </si>
  <si>
    <t>Стрељачки клуб "Спартак"</t>
  </si>
  <si>
    <t>Финансијска подршка у раду клуба</t>
  </si>
  <si>
    <t>Организација и одржавање манифестације годишњице ослобађања града 13.11.1918.године</t>
  </si>
  <si>
    <t>за период од 01.01. до 31.12.2023. године*</t>
  </si>
  <si>
    <t>Стање на дан 
31.12.2022.
Претходна година</t>
  </si>
  <si>
    <t>Планирано стање 
на дан 31.12.2023. Текућа година</t>
  </si>
  <si>
    <t>Проценат реализације (реализација / план 31.12.2023.)</t>
  </si>
  <si>
    <t>A. ПОСЛОВНИ ПРИХОДИ (1002 + 1005 + 1008 + 1009 - 1010 + 1011 + 1012)</t>
  </si>
  <si>
    <t>Д. ФИНАНСИЈСКИ ПРИХОДИ (1028 + 1029 + 1030 + 1031)</t>
  </si>
  <si>
    <t>Ђ. ФИНАНСИЈСКИ РАСХОДИ (1033 + 1034 + 1035 + 1036)</t>
  </si>
  <si>
    <t>Л. УКУПНИ ПРИХОДИ (1001 + 1027 + 1039 + 1041)</t>
  </si>
  <si>
    <t>Љ. УКУПНИ РАСХОДИ (1013 + 1032 + 1040 + 1042)</t>
  </si>
  <si>
    <t>Ћ. НЕТО ДОБИТАК (1049 - 1050 -1051 - 1052 + 1053 - 1054) ≥ 0</t>
  </si>
  <si>
    <t>БИЛАНС СТАЊА  на дан 31.12.2023. године*</t>
  </si>
  <si>
    <t>31.12.2023. године*</t>
  </si>
  <si>
    <t>у периоду од 01.01. до 31.12.2023. године*</t>
  </si>
  <si>
    <t>Реализација
01.01-31.12.2022.
Претходна година</t>
  </si>
  <si>
    <t>План за                         01.01.- 31.12.2023. Текућа година</t>
  </si>
  <si>
    <t>Стање на дан 30.09.2023. године*</t>
  </si>
  <si>
    <t>Отказ</t>
  </si>
  <si>
    <t>Пензија</t>
  </si>
  <si>
    <t>Преведени са одређено на неодређено време</t>
  </si>
  <si>
    <t>Замена</t>
  </si>
  <si>
    <t>Повећан обим - сезонски послови</t>
  </si>
  <si>
    <t>Уговор о делу</t>
  </si>
  <si>
    <t>Стање на дан 31.12.2023. године**</t>
  </si>
  <si>
    <t>Овлашћено лице:____________________</t>
  </si>
  <si>
    <t>28.04.2023.</t>
  </si>
  <si>
    <t>3913/2023</t>
  </si>
  <si>
    <t>03.08.2023.</t>
  </si>
  <si>
    <t>I-022-274/2023</t>
  </si>
  <si>
    <t>Инвестиције</t>
  </si>
  <si>
    <t>20.05.2022.</t>
  </si>
  <si>
    <t>5683/2022</t>
  </si>
  <si>
    <t>04.08.2022.</t>
  </si>
  <si>
    <t>I-022-367/2022</t>
  </si>
  <si>
    <t>10.06.2021.</t>
  </si>
  <si>
    <t>4490/2021</t>
  </si>
  <si>
    <t>I-00-022-257/2021</t>
  </si>
  <si>
    <t>23.06.2020.</t>
  </si>
  <si>
    <t>3946/2020</t>
  </si>
  <si>
    <t>02.10.2020.</t>
  </si>
  <si>
    <t>I-00-022-236/2020</t>
  </si>
  <si>
    <t>6.356.009,19</t>
  </si>
  <si>
    <t>4.449.206,43</t>
  </si>
  <si>
    <t>26.06.2019.</t>
  </si>
  <si>
    <t>4190/2019</t>
  </si>
  <si>
    <t>10.10.2019.</t>
  </si>
  <si>
    <t>I-00-401-1107/2019</t>
  </si>
  <si>
    <t>07.08.2023.</t>
  </si>
  <si>
    <t>Добит из 2022. године</t>
  </si>
  <si>
    <t>08.08.2023.</t>
  </si>
  <si>
    <t>09.08.2023.</t>
  </si>
  <si>
    <t>10.08.2023.</t>
  </si>
  <si>
    <t>10.08.2022.</t>
  </si>
  <si>
    <t>Добит из 2021. године</t>
  </si>
  <si>
    <t>11.08.2022.</t>
  </si>
  <si>
    <t>12.08.2022.</t>
  </si>
  <si>
    <t>15.08.2022.</t>
  </si>
  <si>
    <t>16.08.2022.</t>
  </si>
  <si>
    <t>17.08.2022.</t>
  </si>
  <si>
    <t>19.08.2022.</t>
  </si>
  <si>
    <t>22.08.2022.</t>
  </si>
  <si>
    <t>26.08.2022.</t>
  </si>
  <si>
    <t>05.09.2022.</t>
  </si>
  <si>
    <t>19.09.2022.</t>
  </si>
  <si>
    <t>20.09.2022.</t>
  </si>
  <si>
    <t>21.09.2022.</t>
  </si>
  <si>
    <t>22.09.2022.</t>
  </si>
  <si>
    <t>26.09.2022.</t>
  </si>
  <si>
    <t>27.09.2022.</t>
  </si>
  <si>
    <t>28.09.2022.</t>
  </si>
  <si>
    <t>30.09.2022.</t>
  </si>
  <si>
    <t>03.10.2022.</t>
  </si>
  <si>
    <t>04.10.2022.</t>
  </si>
  <si>
    <t>05.10.2022.</t>
  </si>
  <si>
    <t>19.10.2022.</t>
  </si>
  <si>
    <t>25.10.2022.</t>
  </si>
  <si>
    <t>02.11.2022.</t>
  </si>
  <si>
    <t>15.11.2022.</t>
  </si>
  <si>
    <t>19.10.2021.</t>
  </si>
  <si>
    <t>Добит из 2020. године</t>
  </si>
  <si>
    <t>23.10.2020.</t>
  </si>
  <si>
    <t>Добит из 2019. године</t>
  </si>
  <si>
    <t>27.10.2020.</t>
  </si>
  <si>
    <t>03.11.2020.</t>
  </si>
  <si>
    <t>10.11.2020.</t>
  </si>
  <si>
    <t>16.11.2020.</t>
  </si>
  <si>
    <t>30.10.2019.</t>
  </si>
  <si>
    <t>Добит из 2018. године</t>
  </si>
  <si>
    <t>25.11.2019.</t>
  </si>
  <si>
    <t>26.11.2019.</t>
  </si>
  <si>
    <t>06.12.2019.</t>
  </si>
  <si>
    <t>Стање кредитне задужености 
на 31.12.2023. године* у оригиналној валути</t>
  </si>
  <si>
    <t>Стање кредитне задужености 
нa 31.12.2023. године* у динарима</t>
  </si>
  <si>
    <t>Intesa leasing</t>
  </si>
  <si>
    <t>Аутосмећар</t>
  </si>
  <si>
    <t>EUR</t>
  </si>
  <si>
    <t>НЕ</t>
  </si>
  <si>
    <t>2019.</t>
  </si>
  <si>
    <t>20.09.2024.</t>
  </si>
  <si>
    <t>21.10.2019.</t>
  </si>
  <si>
    <t>Аутоцистерна</t>
  </si>
  <si>
    <t>Аутоподизач</t>
  </si>
  <si>
    <t>21.10.2024.</t>
  </si>
  <si>
    <t>20.11.2019.</t>
  </si>
  <si>
    <t>Пословна банка</t>
  </si>
  <si>
    <t>2024.</t>
  </si>
  <si>
    <t>01.02.2031.</t>
  </si>
  <si>
    <t>01.01.2024.</t>
  </si>
  <si>
    <t>Овлашћено лице: ________________________________</t>
  </si>
  <si>
    <t>31.12.2022. (претходна година)</t>
  </si>
  <si>
    <t>ТЕКУЋИ РАЧУНИ</t>
  </si>
  <si>
    <t>ИНТЕСА, НЛБ, КОМЕР.УТ ,ОТП</t>
  </si>
  <si>
    <t>ИЗДВОЈЕНИ РАЧУНИ</t>
  </si>
  <si>
    <t>БАНКА ИНТЕСА</t>
  </si>
  <si>
    <t>БЛАГАЈНЕ</t>
  </si>
  <si>
    <t>ЧЕКОВИ, ПЛАТНЕ КАРТИЦЕ, БЛАГАЈНА</t>
  </si>
  <si>
    <t>31.03.2023.</t>
  </si>
  <si>
    <t>30.06.2023.</t>
  </si>
  <si>
    <t>30.09.2023.</t>
  </si>
  <si>
    <t>31.12.2023.</t>
  </si>
  <si>
    <t>ПОТРАЖИВАЊА за 2023. годину*</t>
  </si>
  <si>
    <t>на дан 31.03.2023.</t>
  </si>
  <si>
    <t>на дан 30.06.2023.</t>
  </si>
  <si>
    <t>на дан 30.09.2023.</t>
  </si>
  <si>
    <t>на дан 31.12.2023.</t>
  </si>
  <si>
    <t>ОБАВЕЗЕ за 2023. годину*</t>
  </si>
  <si>
    <t>Укупан број спорова у 2023.*</t>
  </si>
  <si>
    <t>Предмет П - 151/14 (прешао у парницу из Ив-216/2014) Тужба "Актива траде" доо против Предузећа ради превоза и испоруке соли за путеве. Донето решење о прекиду поступка - процењено време до окончања преко 12 месеци.</t>
  </si>
  <si>
    <t>Предмет П-141/14 (прешао у парницу из ИВ-1487/13) Тужитељ "Актива траде"  доо против Предузећа ради превоза и набавке камена и соли за путеве. Одређен прекид поступка - процењено време до окончања преко 12 месеци.</t>
  </si>
  <si>
    <t>Предмет П-213/15 (прешао у парницу из Ив-411/15) Тужитељ "Актива траде" против Предузећа ради превоза каменог агрегата и индустријске соли. Предмет није окончан, одређен је прекид поступка - процењено време до окончања је  преко 12 месеци.</t>
  </si>
  <si>
    <t>Предмет П-25/16 (био ИВ-671/15) Тужитељ "Актива траде" доо прогив Предузећа ради превоза каменог агрегата и индустријске соли. Одређен је прекид поступка - процењено време до окончања је преко 12 месеци.</t>
  </si>
  <si>
    <t>Предмет П-415/15 код Основног суда у Суботици. Тужитељ је Мандић Дарко против Предузећа ради превоза каменог агрегата и индустријске соли. Одређен је прекид поступка - процењено време до окончања је преко 12 месеци.</t>
  </si>
  <si>
    <t>Предмет П-45/2020 код вишег суда у Суботици. Тужиоци су Габрић Ксенија и Јанкуловски Борис против туженог Града Суботице. Предмет спора је накнада материјалне штете. У питању је накнада штете коју су проузроковали пси луталице нападаом на овце и козе у власништву тужилаца. Поступак је још увек у току, пресуда није донета - процењено време до окончања од 3-12 месеци.</t>
  </si>
  <si>
    <t>Предмет П-13/22 код Вишег суда у Суботици. Тужиоци су Габрић Ксенија, Јанкуловски Борис и Тумбас Бранко против Града Суботице. Предмет спора је изгубљена добит услед штете коју су проузроковали пси луталице нападом на овце и козе у власништву тужилаца. Поступак је у току, пресуда није донета - процењено време до окончања од 3-12 месеци.</t>
  </si>
  <si>
    <t>Предмет П-30/2022 код Привредносг суда у Суботици. Тужилац је инострано правно лице CARWINGS GMBH против тужених Града Суботице и предузећа. Предмет спора је накнаде материјалне штете на аутомобилу која је проузрокована падом гране. Поступак је у току, још није одржано припремно рочиште - процењено време до окончања од 3-12 месеци.</t>
  </si>
  <si>
    <t>Предмет П1-513/2020 код Основног суда у Суботици, тужиоц Давор Дулић ради поништаја решења о отказу и накнаде зараде. Пресудом Апелационог суда у Новом Саду број Гж1-122/22 од 11.05.2022. године преиначена је првостепена пресуда и тужбени захтев је усвојен. Против наведене пресуде изјављен је ванредни правни лек-ревизија. Процењено време до окончања око 12 месеци.</t>
  </si>
  <si>
    <t>Предмет П-1189/2022  код Основног суда у Суботици. Тужилац је Зелић Рената. Предмет је накнада материјалне штете проузрокована нападом паса луталица на овце у власништву тужитељице. Поступак је у току - процењено време до окончања је око 12 месеци.</t>
  </si>
  <si>
    <t>Предмет П-1067/2022  код Основног суда у Суботици. Тужилац је Андреа Пастор. Предмет је накнада материјалне штете проузрокована нападом паса луталица на овце у власништву тужитељице. Поступак је у току - процењено време до окончања је око 12 месеци.</t>
  </si>
  <si>
    <t>Предмет П-252/2023  код Основног суда у Суботици. Тужилац је Владимир Валашек. Предмет је накнада материјалне и нематеријалне штете проузрокована нападом паса луталица на тужитеља. Поступак је у току - процењено време до окончања је око 12 месеци.</t>
  </si>
  <si>
    <t>Овлашћено лице:___________________</t>
  </si>
  <si>
    <t>Овлашћено лице:________________</t>
  </si>
  <si>
    <t>Овлашћено лице:_______________</t>
  </si>
  <si>
    <t>Овлашћено лице:___________________________</t>
  </si>
  <si>
    <t>Овлашћено лице:__________________________</t>
  </si>
  <si>
    <t>Овлашћено лице:_________________________________</t>
  </si>
  <si>
    <t>Накнаде члановима надзорног одбора</t>
  </si>
  <si>
    <t>Датум: 30.01.2024.                                                            М.П.                                      Овлашћено лице_______________________________</t>
  </si>
  <si>
    <t>Распон планираних и исплаћених зарада у периоду 01.01. до 31.12.2023*</t>
  </si>
  <si>
    <t>Датум: 30.01.2024.</t>
  </si>
  <si>
    <t xml:space="preserve">Датум: 30.01.2024. </t>
  </si>
  <si>
    <t>*** Позиције од 5 до 30 које се исказују у новчаним јединицама приказати у бруто износу      Датум: 30.01.2024.           M.П.         Овлашћено лице:</t>
  </si>
  <si>
    <t>* последњи дан тромесечја за који се извештај саставља                    Датум: 30.01.2024.                                           М.П.                       Овлашћено лице:___________________</t>
  </si>
  <si>
    <r>
      <t>Дат</t>
    </r>
    <r>
      <rPr>
        <sz val="11"/>
        <color indexed="8"/>
        <rFont val="Times New Roman"/>
        <family val="1"/>
      </rPr>
      <t>ум: 30.01.2024.</t>
    </r>
  </si>
</sst>
</file>

<file path=xl/styles.xml><?xml version="1.0" encoding="utf-8"?>
<styleSheet xmlns="http://schemas.openxmlformats.org/spreadsheetml/2006/main">
  <numFmts count="1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##0"/>
    <numFmt numFmtId="165" formatCode="dd/mm/yyyy;@"/>
    <numFmt numFmtId="166" formatCode="dd/mm/yyyy/;@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24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22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000000"/>
      <name val="Times New Roman"/>
      <family val="2"/>
    </font>
    <font>
      <sz val="11"/>
      <color rgb="FF000000"/>
      <name val="Times New Roman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Arial"/>
      <family val="2"/>
    </font>
    <font>
      <sz val="12"/>
      <color theme="1"/>
      <name val="Times New Roman"/>
      <family val="1"/>
    </font>
    <font>
      <b/>
      <sz val="18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thin"/>
      <top/>
      <bottom style="medium"/>
    </border>
    <border>
      <left style="thin"/>
      <right style="medium"/>
      <top/>
      <bottom/>
    </border>
    <border>
      <left/>
      <right style="thin"/>
      <top/>
      <bottom/>
    </border>
    <border>
      <left style="double"/>
      <right/>
      <top style="thin"/>
      <bottom/>
    </border>
    <border>
      <left style="medium"/>
      <right/>
      <top/>
      <bottom/>
    </border>
    <border>
      <left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 style="medium"/>
      <right style="medium"/>
      <top style="medium"/>
      <bottom style="medium"/>
    </border>
    <border>
      <left style="thin"/>
      <right/>
      <top/>
      <bottom style="medium"/>
    </border>
    <border>
      <left/>
      <right style="medium"/>
      <top style="thin"/>
      <bottom style="medium"/>
    </border>
    <border>
      <left style="medium">
        <color rgb="FF000000"/>
      </left>
      <right/>
      <top style="thin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/>
      <top style="medium">
        <color rgb="FF000000"/>
      </top>
      <bottom style="thin"/>
    </border>
    <border>
      <left/>
      <right style="thin"/>
      <top style="medium">
        <color rgb="FF000000"/>
      </top>
      <bottom style="thin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 style="double"/>
      <right/>
      <top style="double"/>
      <bottom style="medium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/>
    </border>
    <border>
      <left style="medium"/>
      <right style="double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>
        <color rgb="FF000000"/>
      </bottom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thin"/>
      <right/>
      <top style="thin"/>
      <bottom/>
    </border>
    <border>
      <left style="medium"/>
      <right style="thin"/>
      <top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/>
      <right/>
      <top style="medium"/>
      <bottom style="thin"/>
    </border>
    <border>
      <left style="medium"/>
      <right style="medium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thin"/>
    </border>
    <border>
      <left style="thin"/>
      <right style="thin"/>
      <top style="medium"/>
      <bottom/>
    </border>
    <border>
      <left style="thin"/>
      <right style="double"/>
      <top style="thin"/>
      <bottom style="thin"/>
    </border>
    <border>
      <left style="double"/>
      <right/>
      <top style="double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thin"/>
      <right style="thin"/>
      <top/>
      <bottom style="medium">
        <color rgb="FF000000"/>
      </bottom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/>
      <bottom style="thin"/>
    </border>
    <border diagonalUp="1">
      <left style="medium"/>
      <right style="thin"/>
      <top style="medium"/>
      <bottom style="thin"/>
      <diagonal style="thin"/>
    </border>
    <border diagonalUp="1">
      <left style="medium"/>
      <right style="thin"/>
      <top style="thin"/>
      <bottom style="medium"/>
      <diagonal style="thin"/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/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8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33" borderId="10" xfId="55" applyFont="1" applyFill="1" applyBorder="1" applyAlignment="1">
      <alignment horizontal="left" vertical="center" wrapText="1"/>
      <protection/>
    </xf>
    <xf numFmtId="3" fontId="9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2" fontId="9" fillId="0" borderId="0" xfId="0" applyNumberFormat="1" applyFont="1" applyAlignment="1">
      <alignment horizontal="center" vertical="center" wrapText="1"/>
    </xf>
    <xf numFmtId="0" fontId="6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33" borderId="12" xfId="55" applyFont="1" applyFill="1" applyBorder="1" applyAlignment="1">
      <alignment horizontal="left" vertical="center" wrapText="1"/>
      <protection/>
    </xf>
    <xf numFmtId="0" fontId="3" fillId="0" borderId="13" xfId="0" applyFont="1" applyBorder="1" applyAlignment="1">
      <alignment/>
    </xf>
    <xf numFmtId="0" fontId="64" fillId="0" borderId="14" xfId="0" applyFont="1" applyBorder="1" applyAlignment="1">
      <alignment horizontal="center" vertical="center" wrapText="1"/>
    </xf>
    <xf numFmtId="0" fontId="64" fillId="0" borderId="11" xfId="0" applyFont="1" applyBorder="1" applyAlignment="1">
      <alignment/>
    </xf>
    <xf numFmtId="0" fontId="64" fillId="0" borderId="15" xfId="0" applyFont="1" applyBorder="1" applyAlignment="1">
      <alignment horizontal="center" vertical="center" wrapText="1"/>
    </xf>
    <xf numFmtId="0" fontId="64" fillId="0" borderId="16" xfId="0" applyFont="1" applyBorder="1" applyAlignment="1">
      <alignment/>
    </xf>
    <xf numFmtId="0" fontId="64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64" fillId="0" borderId="14" xfId="0" applyFont="1" applyBorder="1" applyAlignment="1">
      <alignment/>
    </xf>
    <xf numFmtId="0" fontId="64" fillId="0" borderId="15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4" xfId="0" applyFont="1" applyBorder="1" applyAlignment="1">
      <alignment/>
    </xf>
    <xf numFmtId="0" fontId="14" fillId="0" borderId="2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0" fillId="34" borderId="23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34" borderId="28" xfId="0" applyFont="1" applyFill="1" applyBorder="1" applyAlignment="1">
      <alignment/>
    </xf>
    <xf numFmtId="49" fontId="10" fillId="0" borderId="14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wrapText="1"/>
    </xf>
    <xf numFmtId="0" fontId="12" fillId="0" borderId="30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/>
    </xf>
    <xf numFmtId="0" fontId="3" fillId="0" borderId="30" xfId="0" applyFont="1" applyBorder="1" applyAlignment="1">
      <alignment horizontal="right"/>
    </xf>
    <xf numFmtId="0" fontId="19" fillId="0" borderId="31" xfId="0" applyFont="1" applyBorder="1" applyAlignment="1">
      <alignment horizontal="left" vertical="center"/>
    </xf>
    <xf numFmtId="3" fontId="3" fillId="0" borderId="31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3" fontId="2" fillId="0" borderId="3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9" fontId="13" fillId="0" borderId="24" xfId="0" applyNumberFormat="1" applyFont="1" applyBorder="1" applyAlignment="1">
      <alignment horizontal="center" vertical="center"/>
    </xf>
    <xf numFmtId="9" fontId="13" fillId="0" borderId="25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3" fontId="13" fillId="0" borderId="28" xfId="0" applyNumberFormat="1" applyFont="1" applyBorder="1" applyAlignment="1">
      <alignment horizontal="center" vertical="center"/>
    </xf>
    <xf numFmtId="9" fontId="13" fillId="0" borderId="2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49" fontId="9" fillId="33" borderId="34" xfId="55" applyNumberFormat="1" applyFont="1" applyFill="1" applyBorder="1" applyAlignment="1">
      <alignment horizontal="center" vertical="center"/>
      <protection/>
    </xf>
    <xf numFmtId="0" fontId="9" fillId="33" borderId="28" xfId="55" applyFont="1" applyFill="1" applyBorder="1" applyAlignment="1">
      <alignment horizontal="left" vertical="center" wrapText="1"/>
      <protection/>
    </xf>
    <xf numFmtId="49" fontId="9" fillId="33" borderId="14" xfId="55" applyNumberFormat="1" applyFont="1" applyFill="1" applyBorder="1" applyAlignment="1">
      <alignment horizontal="center" vertical="center"/>
      <protection/>
    </xf>
    <xf numFmtId="49" fontId="9" fillId="33" borderId="10" xfId="55" applyNumberFormat="1" applyFont="1" applyFill="1" applyBorder="1" applyAlignment="1">
      <alignment horizontal="left" vertical="center" wrapText="1"/>
      <protection/>
    </xf>
    <xf numFmtId="0" fontId="9" fillId="33" borderId="10" xfId="55" applyFont="1" applyFill="1" applyBorder="1" applyAlignment="1">
      <alignment horizontal="left" vertical="center"/>
      <protection/>
    </xf>
    <xf numFmtId="49" fontId="9" fillId="33" borderId="35" xfId="55" applyNumberFormat="1" applyFont="1" applyFill="1" applyBorder="1" applyAlignment="1">
      <alignment horizontal="center" vertical="center"/>
      <protection/>
    </xf>
    <xf numFmtId="0" fontId="2" fillId="0" borderId="30" xfId="0" applyFont="1" applyBorder="1" applyAlignment="1">
      <alignment horizontal="center" vertical="center" wrapText="1"/>
    </xf>
    <xf numFmtId="9" fontId="13" fillId="0" borderId="36" xfId="0" applyNumberFormat="1" applyFont="1" applyBorder="1" applyAlignment="1">
      <alignment horizontal="center" vertical="center"/>
    </xf>
    <xf numFmtId="9" fontId="13" fillId="0" borderId="37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 wrapText="1"/>
    </xf>
    <xf numFmtId="49" fontId="9" fillId="0" borderId="40" xfId="0" applyNumberFormat="1" applyFont="1" applyBorder="1" applyAlignment="1">
      <alignment horizontal="center" vertical="center"/>
    </xf>
    <xf numFmtId="0" fontId="9" fillId="35" borderId="40" xfId="0" applyFont="1" applyFill="1" applyBorder="1" applyAlignment="1">
      <alignment horizontal="center" vertical="center" wrapText="1"/>
    </xf>
    <xf numFmtId="49" fontId="9" fillId="0" borderId="41" xfId="0" applyNumberFormat="1" applyFont="1" applyBorder="1" applyAlignment="1">
      <alignment horizontal="center" vertical="center"/>
    </xf>
    <xf numFmtId="9" fontId="13" fillId="0" borderId="26" xfId="0" applyNumberFormat="1" applyFont="1" applyBorder="1" applyAlignment="1">
      <alignment horizontal="center" vertical="center" wrapText="1"/>
    </xf>
    <xf numFmtId="9" fontId="13" fillId="0" borderId="25" xfId="0" applyNumberFormat="1" applyFont="1" applyBorder="1" applyAlignment="1">
      <alignment horizontal="center" vertical="center" wrapText="1"/>
    </xf>
    <xf numFmtId="9" fontId="13" fillId="0" borderId="42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3" fillId="0" borderId="43" xfId="0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/>
    </xf>
    <xf numFmtId="3" fontId="3" fillId="0" borderId="43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3" fillId="0" borderId="12" xfId="0" applyFont="1" applyBorder="1" applyAlignment="1">
      <alignment/>
    </xf>
    <xf numFmtId="0" fontId="3" fillId="0" borderId="32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12" fillId="0" borderId="0" xfId="0" applyFont="1" applyAlignment="1">
      <alignment/>
    </xf>
    <xf numFmtId="0" fontId="3" fillId="0" borderId="48" xfId="0" applyFont="1" applyBorder="1" applyAlignment="1">
      <alignment horizontal="right" vertical="center"/>
    </xf>
    <xf numFmtId="0" fontId="3" fillId="0" borderId="49" xfId="0" applyFont="1" applyBorder="1" applyAlignment="1">
      <alignment horizontal="right" vertical="center"/>
    </xf>
    <xf numFmtId="0" fontId="2" fillId="36" borderId="50" xfId="0" applyFont="1" applyFill="1" applyBorder="1" applyAlignment="1">
      <alignment horizontal="center" vertical="center"/>
    </xf>
    <xf numFmtId="0" fontId="3" fillId="36" borderId="39" xfId="0" applyFont="1" applyFill="1" applyBorder="1" applyAlignment="1">
      <alignment vertical="center" wrapText="1"/>
    </xf>
    <xf numFmtId="0" fontId="3" fillId="34" borderId="0" xfId="0" applyFont="1" applyFill="1" applyAlignment="1">
      <alignment horizontal="right" vertical="center" wrapText="1"/>
    </xf>
    <xf numFmtId="3" fontId="12" fillId="37" borderId="34" xfId="0" applyNumberFormat="1" applyFont="1" applyFill="1" applyBorder="1" applyAlignment="1">
      <alignment horizontal="center" vertical="center" wrapText="1"/>
    </xf>
    <xf numFmtId="0" fontId="12" fillId="37" borderId="51" xfId="0" applyFont="1" applyFill="1" applyBorder="1" applyAlignment="1">
      <alignment horizontal="center" vertical="center" wrapText="1"/>
    </xf>
    <xf numFmtId="3" fontId="12" fillId="37" borderId="51" xfId="0" applyNumberFormat="1" applyFont="1" applyFill="1" applyBorder="1" applyAlignment="1">
      <alignment horizontal="center" vertical="center" wrapText="1"/>
    </xf>
    <xf numFmtId="3" fontId="12" fillId="37" borderId="5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49" fontId="22" fillId="38" borderId="14" xfId="0" applyNumberFormat="1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vertical="center" wrapText="1"/>
    </xf>
    <xf numFmtId="0" fontId="12" fillId="0" borderId="19" xfId="0" applyFont="1" applyBorder="1" applyAlignment="1">
      <alignment/>
    </xf>
    <xf numFmtId="49" fontId="23" fillId="38" borderId="25" xfId="0" applyNumberFormat="1" applyFont="1" applyFill="1" applyBorder="1" applyAlignment="1">
      <alignment horizontal="center" vertical="center" wrapText="1"/>
    </xf>
    <xf numFmtId="0" fontId="22" fillId="38" borderId="29" xfId="0" applyFont="1" applyFill="1" applyBorder="1" applyAlignment="1">
      <alignment vertical="center" wrapText="1"/>
    </xf>
    <xf numFmtId="0" fontId="22" fillId="38" borderId="12" xfId="0" applyFont="1" applyFill="1" applyBorder="1" applyAlignment="1">
      <alignment vertical="center" wrapText="1"/>
    </xf>
    <xf numFmtId="0" fontId="23" fillId="38" borderId="29" xfId="0" applyFont="1" applyFill="1" applyBorder="1" applyAlignment="1">
      <alignment vertical="center" wrapText="1"/>
    </xf>
    <xf numFmtId="0" fontId="23" fillId="38" borderId="12" xfId="0" applyFont="1" applyFill="1" applyBorder="1" applyAlignment="1">
      <alignment vertical="center" wrapText="1"/>
    </xf>
    <xf numFmtId="0" fontId="23" fillId="38" borderId="10" xfId="0" applyFont="1" applyFill="1" applyBorder="1" applyAlignment="1">
      <alignment vertical="center" wrapText="1"/>
    </xf>
    <xf numFmtId="49" fontId="23" fillId="38" borderId="14" xfId="0" applyNumberFormat="1" applyFont="1" applyFill="1" applyBorder="1" applyAlignment="1">
      <alignment horizontal="center" vertical="center" wrapText="1"/>
    </xf>
    <xf numFmtId="49" fontId="22" fillId="38" borderId="25" xfId="0" applyNumberFormat="1" applyFont="1" applyFill="1" applyBorder="1" applyAlignment="1">
      <alignment horizontal="center" vertical="center" wrapText="1"/>
    </xf>
    <xf numFmtId="0" fontId="12" fillId="0" borderId="46" xfId="0" applyFont="1" applyBorder="1" applyAlignment="1">
      <alignment/>
    </xf>
    <xf numFmtId="49" fontId="23" fillId="38" borderId="15" xfId="0" applyNumberFormat="1" applyFont="1" applyFill="1" applyBorder="1" applyAlignment="1">
      <alignment horizontal="center" vertical="center" wrapText="1"/>
    </xf>
    <xf numFmtId="0" fontId="22" fillId="38" borderId="16" xfId="0" applyFont="1" applyFill="1" applyBorder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23" fillId="38" borderId="36" xfId="0" applyFont="1" applyFill="1" applyBorder="1" applyAlignment="1">
      <alignment horizontal="center" vertical="center" wrapText="1"/>
    </xf>
    <xf numFmtId="0" fontId="23" fillId="38" borderId="16" xfId="0" applyFont="1" applyFill="1" applyBorder="1" applyAlignment="1">
      <alignment horizontal="center" vertical="center" wrapText="1"/>
    </xf>
    <xf numFmtId="0" fontId="23" fillId="38" borderId="28" xfId="0" applyFont="1" applyFill="1" applyBorder="1" applyAlignment="1">
      <alignment horizontal="center" vertical="center" wrapText="1"/>
    </xf>
    <xf numFmtId="0" fontId="23" fillId="38" borderId="33" xfId="0" applyFont="1" applyFill="1" applyBorder="1" applyAlignment="1">
      <alignment horizontal="center" vertical="center" wrapText="1"/>
    </xf>
    <xf numFmtId="0" fontId="22" fillId="38" borderId="24" xfId="0" applyFont="1" applyFill="1" applyBorder="1" applyAlignment="1">
      <alignment vertical="center" wrapText="1"/>
    </xf>
    <xf numFmtId="0" fontId="23" fillId="38" borderId="12" xfId="0" applyFont="1" applyFill="1" applyBorder="1" applyAlignment="1">
      <alignment horizontal="center" vertical="center" wrapText="1"/>
    </xf>
    <xf numFmtId="0" fontId="22" fillId="36" borderId="25" xfId="0" applyFont="1" applyFill="1" applyBorder="1" applyAlignment="1">
      <alignment vertical="center" wrapText="1"/>
    </xf>
    <xf numFmtId="0" fontId="23" fillId="36" borderId="10" xfId="0" applyFont="1" applyFill="1" applyBorder="1" applyAlignment="1">
      <alignment horizontal="center" vertical="center" wrapText="1"/>
    </xf>
    <xf numFmtId="0" fontId="23" fillId="38" borderId="25" xfId="0" applyFont="1" applyFill="1" applyBorder="1" applyAlignment="1">
      <alignment vertical="center" wrapText="1"/>
    </xf>
    <xf numFmtId="0" fontId="23" fillId="38" borderId="10" xfId="0" applyFont="1" applyFill="1" applyBorder="1" applyAlignment="1">
      <alignment horizontal="center" vertical="center" wrapText="1"/>
    </xf>
    <xf numFmtId="0" fontId="22" fillId="38" borderId="25" xfId="0" applyFont="1" applyFill="1" applyBorder="1" applyAlignment="1">
      <alignment vertical="center" wrapText="1"/>
    </xf>
    <xf numFmtId="0" fontId="22" fillId="36" borderId="53" xfId="0" applyFont="1" applyFill="1" applyBorder="1" applyAlignment="1">
      <alignment vertical="center" wrapText="1"/>
    </xf>
    <xf numFmtId="0" fontId="23" fillId="36" borderId="54" xfId="0" applyFont="1" applyFill="1" applyBorder="1" applyAlignment="1">
      <alignment vertical="center" wrapText="1"/>
    </xf>
    <xf numFmtId="0" fontId="11" fillId="36" borderId="55" xfId="0" applyFont="1" applyFill="1" applyBorder="1" applyAlignment="1">
      <alignment horizontal="center" vertical="center" wrapText="1"/>
    </xf>
    <xf numFmtId="9" fontId="12" fillId="0" borderId="0" xfId="0" applyNumberFormat="1" applyFont="1" applyAlignment="1">
      <alignment horizontal="center" vertical="center"/>
    </xf>
    <xf numFmtId="3" fontId="23" fillId="38" borderId="12" xfId="0" applyNumberFormat="1" applyFont="1" applyFill="1" applyBorder="1" applyAlignment="1">
      <alignment horizontal="center" vertical="center" wrapText="1"/>
    </xf>
    <xf numFmtId="3" fontId="23" fillId="38" borderId="32" xfId="0" applyNumberFormat="1" applyFont="1" applyFill="1" applyBorder="1" applyAlignment="1">
      <alignment horizontal="center" vertical="center" wrapText="1"/>
    </xf>
    <xf numFmtId="0" fontId="11" fillId="36" borderId="56" xfId="0" applyFont="1" applyFill="1" applyBorder="1" applyAlignment="1">
      <alignment horizontal="center" vertical="center" wrapText="1"/>
    </xf>
    <xf numFmtId="0" fontId="23" fillId="38" borderId="57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right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6" fillId="36" borderId="58" xfId="0" applyFont="1" applyFill="1" applyBorder="1" applyAlignment="1">
      <alignment horizontal="center" vertical="center" wrapText="1"/>
    </xf>
    <xf numFmtId="0" fontId="6" fillId="36" borderId="59" xfId="0" applyFont="1" applyFill="1" applyBorder="1" applyAlignment="1">
      <alignment horizontal="center" vertical="center" wrapText="1"/>
    </xf>
    <xf numFmtId="0" fontId="6" fillId="36" borderId="60" xfId="0" applyFont="1" applyFill="1" applyBorder="1" applyAlignment="1">
      <alignment horizontal="center" vertical="center" wrapText="1"/>
    </xf>
    <xf numFmtId="0" fontId="6" fillId="36" borderId="61" xfId="0" applyFont="1" applyFill="1" applyBorder="1" applyAlignment="1">
      <alignment horizontal="center" vertical="center" wrapText="1"/>
    </xf>
    <xf numFmtId="0" fontId="6" fillId="36" borderId="62" xfId="0" applyFont="1" applyFill="1" applyBorder="1" applyAlignment="1">
      <alignment horizontal="center" vertical="center" wrapText="1"/>
    </xf>
    <xf numFmtId="0" fontId="6" fillId="0" borderId="39" xfId="55" applyFont="1" applyBorder="1" applyAlignment="1">
      <alignment horizontal="center" vertical="center" wrapText="1"/>
      <protection/>
    </xf>
    <xf numFmtId="0" fontId="6" fillId="0" borderId="40" xfId="0" applyFont="1" applyBorder="1" applyAlignment="1">
      <alignment horizontal="left" vertical="center"/>
    </xf>
    <xf numFmtId="0" fontId="9" fillId="35" borderId="40" xfId="0" applyFont="1" applyFill="1" applyBorder="1" applyAlignment="1">
      <alignment horizontal="left" vertical="center"/>
    </xf>
    <xf numFmtId="0" fontId="2" fillId="36" borderId="42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center" vertical="center" wrapText="1"/>
    </xf>
    <xf numFmtId="0" fontId="2" fillId="36" borderId="63" xfId="0" applyFont="1" applyFill="1" applyBorder="1" applyAlignment="1">
      <alignment horizontal="center" vertical="center" wrapText="1"/>
    </xf>
    <xf numFmtId="0" fontId="2" fillId="36" borderId="50" xfId="0" applyFont="1" applyFill="1" applyBorder="1" applyAlignment="1">
      <alignment horizontal="center" vertical="center" wrapText="1"/>
    </xf>
    <xf numFmtId="3" fontId="2" fillId="36" borderId="64" xfId="0" applyNumberFormat="1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65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wrapText="1"/>
    </xf>
    <xf numFmtId="0" fontId="11" fillId="36" borderId="66" xfId="0" applyFont="1" applyFill="1" applyBorder="1" applyAlignment="1">
      <alignment horizontal="center" vertical="center" wrapText="1"/>
    </xf>
    <xf numFmtId="0" fontId="2" fillId="36" borderId="67" xfId="0" applyFont="1" applyFill="1" applyBorder="1" applyAlignment="1">
      <alignment horizontal="center" vertical="center" wrapText="1"/>
    </xf>
    <xf numFmtId="0" fontId="11" fillId="36" borderId="16" xfId="0" applyFont="1" applyFill="1" applyBorder="1" applyAlignment="1">
      <alignment horizontal="center" vertical="center" wrapText="1"/>
    </xf>
    <xf numFmtId="0" fontId="11" fillId="36" borderId="68" xfId="0" applyFont="1" applyFill="1" applyBorder="1" applyAlignment="1">
      <alignment horizontal="center" vertical="center" wrapText="1"/>
    </xf>
    <xf numFmtId="0" fontId="12" fillId="36" borderId="22" xfId="0" applyFont="1" applyFill="1" applyBorder="1" applyAlignment="1">
      <alignment horizontal="left" vertical="center" wrapText="1"/>
    </xf>
    <xf numFmtId="0" fontId="12" fillId="36" borderId="10" xfId="0" applyFont="1" applyFill="1" applyBorder="1" applyAlignment="1">
      <alignment horizontal="left" vertical="center" wrapText="1"/>
    </xf>
    <xf numFmtId="0" fontId="12" fillId="36" borderId="16" xfId="0" applyFont="1" applyFill="1" applyBorder="1" applyAlignment="1">
      <alignment horizontal="left" vertical="center" wrapText="1"/>
    </xf>
    <xf numFmtId="9" fontId="12" fillId="0" borderId="11" xfId="0" applyNumberFormat="1" applyFont="1" applyBorder="1" applyAlignment="1">
      <alignment horizontal="center" vertical="center" wrapText="1"/>
    </xf>
    <xf numFmtId="9" fontId="12" fillId="0" borderId="17" xfId="0" applyNumberFormat="1" applyFont="1" applyBorder="1" applyAlignment="1">
      <alignment horizontal="center" vertical="center" wrapText="1"/>
    </xf>
    <xf numFmtId="9" fontId="12" fillId="0" borderId="20" xfId="0" applyNumberFormat="1" applyFont="1" applyBorder="1" applyAlignment="1">
      <alignment horizontal="center" vertical="center" wrapText="1"/>
    </xf>
    <xf numFmtId="3" fontId="12" fillId="0" borderId="22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12" fillId="0" borderId="16" xfId="0" applyNumberFormat="1" applyFont="1" applyBorder="1" applyAlignment="1">
      <alignment horizontal="center" vertical="center" wrapText="1"/>
    </xf>
    <xf numFmtId="49" fontId="12" fillId="36" borderId="21" xfId="0" applyNumberFormat="1" applyFont="1" applyFill="1" applyBorder="1" applyAlignment="1">
      <alignment horizontal="center" vertical="center"/>
    </xf>
    <xf numFmtId="49" fontId="12" fillId="36" borderId="14" xfId="0" applyNumberFormat="1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12" fillId="36" borderId="14" xfId="0" applyFont="1" applyFill="1" applyBorder="1" applyAlignment="1">
      <alignment horizontal="center" vertical="center" wrapText="1"/>
    </xf>
    <xf numFmtId="0" fontId="64" fillId="36" borderId="10" xfId="0" applyFont="1" applyFill="1" applyBorder="1" applyAlignment="1">
      <alignment horizontal="center" vertical="center"/>
    </xf>
    <xf numFmtId="0" fontId="64" fillId="36" borderId="11" xfId="0" applyFont="1" applyFill="1" applyBorder="1" applyAlignment="1">
      <alignment horizontal="center" vertical="center"/>
    </xf>
    <xf numFmtId="0" fontId="64" fillId="36" borderId="14" xfId="0" applyFont="1" applyFill="1" applyBorder="1" applyAlignment="1">
      <alignment horizontal="center" vertical="center"/>
    </xf>
    <xf numFmtId="0" fontId="2" fillId="36" borderId="61" xfId="0" applyFont="1" applyFill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center" vertical="center" wrapText="1"/>
    </xf>
    <xf numFmtId="0" fontId="2" fillId="36" borderId="62" xfId="0" applyFont="1" applyFill="1" applyBorder="1" applyAlignment="1">
      <alignment horizontal="center" vertical="center" wrapText="1"/>
    </xf>
    <xf numFmtId="0" fontId="2" fillId="36" borderId="28" xfId="0" applyFont="1" applyFill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center" vertical="center"/>
    </xf>
    <xf numFmtId="0" fontId="3" fillId="36" borderId="50" xfId="0" applyFont="1" applyFill="1" applyBorder="1" applyAlignment="1">
      <alignment/>
    </xf>
    <xf numFmtId="0" fontId="3" fillId="36" borderId="64" xfId="0" applyFont="1" applyFill="1" applyBorder="1" applyAlignment="1">
      <alignment/>
    </xf>
    <xf numFmtId="0" fontId="3" fillId="36" borderId="69" xfId="0" applyFont="1" applyFill="1" applyBorder="1" applyAlignment="1">
      <alignment/>
    </xf>
    <xf numFmtId="0" fontId="14" fillId="36" borderId="50" xfId="0" applyFont="1" applyFill="1" applyBorder="1" applyAlignment="1">
      <alignment horizontal="center" vertical="center" wrapText="1"/>
    </xf>
    <xf numFmtId="49" fontId="14" fillId="36" borderId="58" xfId="0" applyNumberFormat="1" applyFont="1" applyFill="1" applyBorder="1" applyAlignment="1">
      <alignment horizontal="center" vertical="center" wrapText="1"/>
    </xf>
    <xf numFmtId="0" fontId="14" fillId="36" borderId="59" xfId="0" applyFont="1" applyFill="1" applyBorder="1" applyAlignment="1">
      <alignment horizontal="center" vertical="center" wrapText="1"/>
    </xf>
    <xf numFmtId="0" fontId="14" fillId="36" borderId="62" xfId="0" applyFont="1" applyFill="1" applyBorder="1" applyAlignment="1">
      <alignment horizontal="center" vertical="center" wrapText="1"/>
    </xf>
    <xf numFmtId="49" fontId="10" fillId="36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3" fillId="38" borderId="15" xfId="0" applyFont="1" applyFill="1" applyBorder="1" applyAlignment="1">
      <alignment horizontal="center" vertical="center" wrapText="1"/>
    </xf>
    <xf numFmtId="0" fontId="23" fillId="38" borderId="17" xfId="0" applyFont="1" applyFill="1" applyBorder="1" applyAlignment="1">
      <alignment horizontal="center" vertical="center" wrapText="1"/>
    </xf>
    <xf numFmtId="0" fontId="23" fillId="38" borderId="25" xfId="0" applyFont="1" applyFill="1" applyBorder="1" applyAlignment="1">
      <alignment horizontal="center" vertical="center" wrapText="1"/>
    </xf>
    <xf numFmtId="0" fontId="23" fillId="38" borderId="11" xfId="0" applyFont="1" applyFill="1" applyBorder="1" applyAlignment="1">
      <alignment horizontal="center" vertical="center" wrapText="1"/>
    </xf>
    <xf numFmtId="0" fontId="23" fillId="38" borderId="16" xfId="0" applyFont="1" applyFill="1" applyBorder="1" applyAlignment="1">
      <alignment vertical="center" wrapText="1"/>
    </xf>
    <xf numFmtId="0" fontId="5" fillId="36" borderId="36" xfId="0" applyFont="1" applyFill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 vertical="center" wrapText="1"/>
    </xf>
    <xf numFmtId="9" fontId="9" fillId="0" borderId="70" xfId="0" applyNumberFormat="1" applyFont="1" applyBorder="1" applyAlignment="1">
      <alignment horizontal="center" vertical="center" wrapText="1"/>
    </xf>
    <xf numFmtId="0" fontId="11" fillId="36" borderId="32" xfId="0" applyFont="1" applyFill="1" applyBorder="1" applyAlignment="1">
      <alignment horizontal="center" vertical="center" wrapText="1"/>
    </xf>
    <xf numFmtId="3" fontId="12" fillId="37" borderId="17" xfId="0" applyNumberFormat="1" applyFont="1" applyFill="1" applyBorder="1" applyAlignment="1">
      <alignment horizontal="center" vertical="center" wrapText="1"/>
    </xf>
    <xf numFmtId="3" fontId="12" fillId="37" borderId="30" xfId="0" applyNumberFormat="1" applyFont="1" applyFill="1" applyBorder="1" applyAlignment="1">
      <alignment horizontal="center" vertical="center" wrapText="1"/>
    </xf>
    <xf numFmtId="0" fontId="12" fillId="37" borderId="33" xfId="0" applyFont="1" applyFill="1" applyBorder="1" applyAlignment="1">
      <alignment horizontal="center" vertical="center" wrapText="1"/>
    </xf>
    <xf numFmtId="3" fontId="12" fillId="37" borderId="36" xfId="0" applyNumberFormat="1" applyFont="1" applyFill="1" applyBorder="1" applyAlignment="1">
      <alignment horizontal="center" vertical="center" wrapText="1"/>
    </xf>
    <xf numFmtId="49" fontId="23" fillId="38" borderId="17" xfId="0" applyNumberFormat="1" applyFont="1" applyFill="1" applyBorder="1" applyAlignment="1">
      <alignment horizontal="center" vertical="center" wrapText="1"/>
    </xf>
    <xf numFmtId="49" fontId="23" fillId="38" borderId="11" xfId="0" applyNumberFormat="1" applyFont="1" applyFill="1" applyBorder="1" applyAlignment="1">
      <alignment horizontal="center" vertical="center" wrapText="1"/>
    </xf>
    <xf numFmtId="49" fontId="22" fillId="38" borderId="11" xfId="0" applyNumberFormat="1" applyFont="1" applyFill="1" applyBorder="1" applyAlignment="1">
      <alignment horizontal="center" vertical="center" wrapText="1"/>
    </xf>
    <xf numFmtId="3" fontId="12" fillId="37" borderId="33" xfId="0" applyNumberFormat="1" applyFont="1" applyFill="1" applyBorder="1" applyAlignment="1">
      <alignment horizontal="center" vertical="center" wrapText="1"/>
    </xf>
    <xf numFmtId="0" fontId="22" fillId="38" borderId="11" xfId="0" applyFont="1" applyFill="1" applyBorder="1" applyAlignment="1">
      <alignment horizontal="center" vertical="center" wrapText="1"/>
    </xf>
    <xf numFmtId="3" fontId="6" fillId="36" borderId="30" xfId="0" applyNumberFormat="1" applyFont="1" applyFill="1" applyBorder="1" applyAlignment="1">
      <alignment horizontal="center" vertical="center"/>
    </xf>
    <xf numFmtId="3" fontId="6" fillId="36" borderId="60" xfId="0" applyNumberFormat="1" applyFont="1" applyFill="1" applyBorder="1" applyAlignment="1">
      <alignment horizontal="center" vertical="center"/>
    </xf>
    <xf numFmtId="3" fontId="6" fillId="36" borderId="71" xfId="0" applyNumberFormat="1" applyFont="1" applyFill="1" applyBorder="1" applyAlignment="1">
      <alignment horizontal="center" vertical="center"/>
    </xf>
    <xf numFmtId="3" fontId="6" fillId="36" borderId="6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wrapText="1"/>
    </xf>
    <xf numFmtId="3" fontId="13" fillId="0" borderId="37" xfId="0" applyNumberFormat="1" applyFont="1" applyBorder="1" applyAlignment="1">
      <alignment horizontal="center" vertical="center" wrapText="1"/>
    </xf>
    <xf numFmtId="3" fontId="13" fillId="0" borderId="72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/>
    </xf>
    <xf numFmtId="3" fontId="13" fillId="0" borderId="31" xfId="0" applyNumberFormat="1" applyFont="1" applyBorder="1" applyAlignment="1">
      <alignment horizontal="center" vertical="center"/>
    </xf>
    <xf numFmtId="3" fontId="65" fillId="0" borderId="73" xfId="0" applyNumberFormat="1" applyFont="1" applyBorder="1" applyAlignment="1">
      <alignment horizontal="center" vertical="center"/>
    </xf>
    <xf numFmtId="3" fontId="13" fillId="0" borderId="49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66" fillId="34" borderId="0" xfId="0" applyFont="1" applyFill="1" applyAlignment="1">
      <alignment horizontal="center" vertical="center" wrapText="1"/>
    </xf>
    <xf numFmtId="0" fontId="13" fillId="36" borderId="30" xfId="0" applyFont="1" applyFill="1" applyBorder="1" applyAlignment="1">
      <alignment horizontal="left" vertical="center"/>
    </xf>
    <xf numFmtId="3" fontId="13" fillId="0" borderId="15" xfId="0" applyNumberFormat="1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/>
    </xf>
    <xf numFmtId="0" fontId="13" fillId="34" borderId="74" xfId="0" applyFont="1" applyFill="1" applyBorder="1" applyAlignment="1">
      <alignment horizontal="center" vertical="center"/>
    </xf>
    <xf numFmtId="0" fontId="13" fillId="34" borderId="75" xfId="0" applyFont="1" applyFill="1" applyBorder="1" applyAlignment="1">
      <alignment horizontal="left" vertical="center"/>
    </xf>
    <xf numFmtId="3" fontId="13" fillId="34" borderId="75" xfId="0" applyNumberFormat="1" applyFont="1" applyFill="1" applyBorder="1" applyAlignment="1">
      <alignment horizontal="center" vertical="center"/>
    </xf>
    <xf numFmtId="0" fontId="13" fillId="34" borderId="52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7" fillId="34" borderId="0" xfId="0" applyFont="1" applyFill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2" fillId="36" borderId="76" xfId="0" applyFont="1" applyFill="1" applyBorder="1" applyAlignment="1">
      <alignment horizontal="center" vertical="center" wrapText="1"/>
    </xf>
    <xf numFmtId="3" fontId="3" fillId="34" borderId="0" xfId="0" applyNumberFormat="1" applyFont="1" applyFill="1" applyAlignment="1">
      <alignment horizontal="center" vertical="center"/>
    </xf>
    <xf numFmtId="0" fontId="68" fillId="0" borderId="0" xfId="0" applyFont="1" applyAlignment="1">
      <alignment/>
    </xf>
    <xf numFmtId="0" fontId="68" fillId="0" borderId="0" xfId="0" applyFont="1" applyAlignment="1">
      <alignment horizontal="right"/>
    </xf>
    <xf numFmtId="0" fontId="68" fillId="39" borderId="77" xfId="0" applyFont="1" applyFill="1" applyBorder="1" applyAlignment="1">
      <alignment horizontal="center" vertical="center" wrapText="1"/>
    </xf>
    <xf numFmtId="0" fontId="68" fillId="39" borderId="78" xfId="0" applyFont="1" applyFill="1" applyBorder="1" applyAlignment="1">
      <alignment horizontal="center" vertical="center" wrapText="1"/>
    </xf>
    <xf numFmtId="0" fontId="68" fillId="0" borderId="19" xfId="0" applyFont="1" applyBorder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 horizontal="right"/>
    </xf>
    <xf numFmtId="0" fontId="12" fillId="0" borderId="30" xfId="0" applyFont="1" applyBorder="1" applyAlignment="1">
      <alignment/>
    </xf>
    <xf numFmtId="0" fontId="3" fillId="34" borderId="19" xfId="0" applyFont="1" applyFill="1" applyBorder="1" applyAlignment="1">
      <alignment vertical="center" wrapText="1"/>
    </xf>
    <xf numFmtId="0" fontId="3" fillId="36" borderId="50" xfId="0" applyFont="1" applyFill="1" applyBorder="1" applyAlignment="1">
      <alignment vertical="center" wrapText="1"/>
    </xf>
    <xf numFmtId="0" fontId="69" fillId="38" borderId="79" xfId="0" applyFont="1" applyFill="1" applyBorder="1" applyAlignment="1">
      <alignment/>
    </xf>
    <xf numFmtId="0" fontId="69" fillId="36" borderId="79" xfId="0" applyFont="1" applyFill="1" applyBorder="1" applyAlignment="1">
      <alignment/>
    </xf>
    <xf numFmtId="0" fontId="13" fillId="0" borderId="0" xfId="0" applyFont="1" applyAlignment="1">
      <alignment/>
    </xf>
    <xf numFmtId="3" fontId="13" fillId="0" borderId="50" xfId="0" applyNumberFormat="1" applyFont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 wrapText="1"/>
    </xf>
    <xf numFmtId="0" fontId="2" fillId="36" borderId="80" xfId="0" applyFont="1" applyFill="1" applyBorder="1" applyAlignment="1">
      <alignment horizontal="center" vertical="center" wrapText="1"/>
    </xf>
    <xf numFmtId="0" fontId="2" fillId="36" borderId="81" xfId="0" applyFont="1" applyFill="1" applyBorder="1" applyAlignment="1">
      <alignment horizontal="center" vertical="center" wrapText="1"/>
    </xf>
    <xf numFmtId="3" fontId="13" fillId="0" borderId="81" xfId="0" applyNumberFormat="1" applyFont="1" applyBorder="1" applyAlignment="1">
      <alignment horizontal="center" vertical="center"/>
    </xf>
    <xf numFmtId="3" fontId="13" fillId="0" borderId="6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69" fillId="38" borderId="82" xfId="0" applyNumberFormat="1" applyFont="1" applyFill="1" applyBorder="1" applyAlignment="1">
      <alignment horizontal="center" vertical="center"/>
    </xf>
    <xf numFmtId="3" fontId="69" fillId="38" borderId="83" xfId="0" applyNumberFormat="1" applyFont="1" applyFill="1" applyBorder="1" applyAlignment="1">
      <alignment horizontal="center" vertical="center"/>
    </xf>
    <xf numFmtId="3" fontId="69" fillId="36" borderId="84" xfId="0" applyNumberFormat="1" applyFont="1" applyFill="1" applyBorder="1" applyAlignment="1">
      <alignment horizontal="center" vertical="center"/>
    </xf>
    <xf numFmtId="4" fontId="69" fillId="38" borderId="82" xfId="0" applyNumberFormat="1" applyFont="1" applyFill="1" applyBorder="1" applyAlignment="1">
      <alignment horizontal="center" vertical="center"/>
    </xf>
    <xf numFmtId="3" fontId="71" fillId="36" borderId="82" xfId="0" applyNumberFormat="1" applyFont="1" applyFill="1" applyBorder="1" applyAlignment="1">
      <alignment horizontal="center" vertical="center"/>
    </xf>
    <xf numFmtId="3" fontId="71" fillId="36" borderId="82" xfId="0" applyNumberFormat="1" applyFont="1" applyFill="1" applyBorder="1" applyAlignment="1">
      <alignment horizontal="center" vertical="center"/>
    </xf>
    <xf numFmtId="1" fontId="71" fillId="36" borderId="82" xfId="0" applyNumberFormat="1" applyFont="1" applyFill="1" applyBorder="1" applyAlignment="1">
      <alignment horizontal="center" vertical="center"/>
    </xf>
    <xf numFmtId="3" fontId="71" fillId="39" borderId="77" xfId="0" applyNumberFormat="1" applyFont="1" applyFill="1" applyBorder="1" applyAlignment="1">
      <alignment horizontal="center" vertical="center"/>
    </xf>
    <xf numFmtId="3" fontId="71" fillId="39" borderId="78" xfId="0" applyNumberFormat="1" applyFont="1" applyFill="1" applyBorder="1" applyAlignment="1">
      <alignment horizontal="center" vertical="center"/>
    </xf>
    <xf numFmtId="10" fontId="12" fillId="0" borderId="11" xfId="0" applyNumberFormat="1" applyFont="1" applyBorder="1" applyAlignment="1">
      <alignment horizontal="center" vertical="center" wrapText="1"/>
    </xf>
    <xf numFmtId="49" fontId="12" fillId="36" borderId="16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horizontal="left" vertical="top" wrapText="1"/>
    </xf>
    <xf numFmtId="3" fontId="64" fillId="0" borderId="11" xfId="0" applyNumberFormat="1" applyFont="1" applyBorder="1" applyAlignment="1">
      <alignment horizontal="center" vertical="center"/>
    </xf>
    <xf numFmtId="3" fontId="64" fillId="0" borderId="11" xfId="0" applyNumberFormat="1" applyFont="1" applyBorder="1" applyAlignment="1">
      <alignment horizontal="center" vertical="center" wrapText="1"/>
    </xf>
    <xf numFmtId="0" fontId="64" fillId="0" borderId="72" xfId="0" applyFont="1" applyBorder="1" applyAlignment="1">
      <alignment horizontal="center" vertical="center" wrapText="1"/>
    </xf>
    <xf numFmtId="0" fontId="64" fillId="0" borderId="29" xfId="0" applyFont="1" applyBorder="1" applyAlignment="1">
      <alignment horizontal="left" vertical="top" wrapText="1"/>
    </xf>
    <xf numFmtId="3" fontId="64" fillId="0" borderId="85" xfId="0" applyNumberFormat="1" applyFont="1" applyBorder="1" applyAlignment="1">
      <alignment horizontal="center" vertical="center"/>
    </xf>
    <xf numFmtId="0" fontId="64" fillId="0" borderId="23" xfId="0" applyFont="1" applyBorder="1" applyAlignment="1">
      <alignment horizontal="left" vertical="top" wrapText="1"/>
    </xf>
    <xf numFmtId="0" fontId="64" fillId="0" borderId="29" xfId="0" applyFont="1" applyBorder="1" applyAlignment="1">
      <alignment/>
    </xf>
    <xf numFmtId="0" fontId="64" fillId="0" borderId="85" xfId="0" applyFont="1" applyBorder="1" applyAlignment="1">
      <alignment/>
    </xf>
    <xf numFmtId="0" fontId="64" fillId="0" borderId="72" xfId="0" applyFont="1" applyBorder="1" applyAlignment="1">
      <alignment/>
    </xf>
    <xf numFmtId="0" fontId="64" fillId="0" borderId="68" xfId="0" applyFont="1" applyBorder="1" applyAlignment="1">
      <alignment/>
    </xf>
    <xf numFmtId="0" fontId="64" fillId="0" borderId="16" xfId="0" applyFont="1" applyBorder="1" applyAlignment="1">
      <alignment horizontal="left" vertical="top" wrapText="1"/>
    </xf>
    <xf numFmtId="3" fontId="64" fillId="0" borderId="17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19" fillId="0" borderId="31" xfId="0" applyFont="1" applyBorder="1" applyAlignment="1">
      <alignment horizontal="left" vertical="top" wrapText="1"/>
    </xf>
    <xf numFmtId="0" fontId="19" fillId="0" borderId="3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3" fontId="13" fillId="0" borderId="0" xfId="0" applyNumberFormat="1" applyFont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 wrapText="1"/>
    </xf>
    <xf numFmtId="10" fontId="9" fillId="0" borderId="86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10" fontId="9" fillId="0" borderId="70" xfId="0" applyNumberFormat="1" applyFont="1" applyBorder="1" applyAlignment="1">
      <alignment horizontal="center" vertical="center" wrapText="1"/>
    </xf>
    <xf numFmtId="3" fontId="9" fillId="34" borderId="11" xfId="0" applyNumberFormat="1" applyFont="1" applyFill="1" applyBorder="1" applyAlignment="1">
      <alignment horizontal="center" vertical="center" wrapText="1"/>
    </xf>
    <xf numFmtId="4" fontId="9" fillId="0" borderId="33" xfId="0" applyNumberFormat="1" applyFont="1" applyBorder="1" applyAlignment="1">
      <alignment horizontal="center" vertical="center" wrapText="1"/>
    </xf>
    <xf numFmtId="10" fontId="9" fillId="0" borderId="57" xfId="0" applyNumberFormat="1" applyFont="1" applyBorder="1" applyAlignment="1">
      <alignment horizontal="center" vertical="center" wrapText="1"/>
    </xf>
    <xf numFmtId="0" fontId="64" fillId="0" borderId="87" xfId="0" applyFont="1" applyBorder="1" applyAlignment="1">
      <alignment/>
    </xf>
    <xf numFmtId="0" fontId="64" fillId="0" borderId="10" xfId="0" applyFont="1" applyBorder="1" applyAlignment="1">
      <alignment horizontal="left" vertical="center" wrapText="1"/>
    </xf>
    <xf numFmtId="0" fontId="64" fillId="0" borderId="14" xfId="0" applyFont="1" applyBorder="1" applyAlignment="1">
      <alignment horizontal="left" vertical="center" wrapText="1"/>
    </xf>
    <xf numFmtId="0" fontId="64" fillId="0" borderId="14" xfId="0" applyFont="1" applyBorder="1" applyAlignment="1">
      <alignment horizontal="left" vertical="center"/>
    </xf>
    <xf numFmtId="0" fontId="64" fillId="0" borderId="72" xfId="0" applyFont="1" applyBorder="1" applyAlignment="1">
      <alignment horizontal="left" vertical="center" wrapText="1"/>
    </xf>
    <xf numFmtId="0" fontId="64" fillId="0" borderId="35" xfId="0" applyFont="1" applyBorder="1" applyAlignment="1">
      <alignment horizontal="left" vertical="center" wrapText="1"/>
    </xf>
    <xf numFmtId="0" fontId="64" fillId="0" borderId="88" xfId="0" applyFont="1" applyBorder="1" applyAlignment="1">
      <alignment horizontal="left" vertical="center" wrapText="1"/>
    </xf>
    <xf numFmtId="0" fontId="64" fillId="0" borderId="15" xfId="0" applyFont="1" applyBorder="1" applyAlignment="1">
      <alignment horizontal="left" vertical="center" wrapText="1"/>
    </xf>
    <xf numFmtId="0" fontId="23" fillId="34" borderId="24" xfId="0" applyFont="1" applyFill="1" applyBorder="1" applyAlignment="1">
      <alignment horizontal="center" vertical="center" wrapText="1"/>
    </xf>
    <xf numFmtId="0" fontId="22" fillId="34" borderId="23" xfId="0" applyFont="1" applyFill="1" applyBorder="1" applyAlignment="1">
      <alignment vertical="center" wrapText="1"/>
    </xf>
    <xf numFmtId="0" fontId="23" fillId="34" borderId="32" xfId="0" applyFont="1" applyFill="1" applyBorder="1" applyAlignment="1">
      <alignment horizontal="center" vertical="center" wrapText="1"/>
    </xf>
    <xf numFmtId="3" fontId="12" fillId="34" borderId="21" xfId="0" applyNumberFormat="1" applyFont="1" applyFill="1" applyBorder="1" applyAlignment="1">
      <alignment horizontal="center" vertical="center"/>
    </xf>
    <xf numFmtId="3" fontId="12" fillId="34" borderId="89" xfId="0" applyNumberFormat="1" applyFont="1" applyFill="1" applyBorder="1" applyAlignment="1">
      <alignment horizontal="center" vertical="center"/>
    </xf>
    <xf numFmtId="3" fontId="12" fillId="34" borderId="21" xfId="0" applyNumberFormat="1" applyFont="1" applyFill="1" applyBorder="1" applyAlignment="1">
      <alignment horizontal="center" vertical="center" wrapText="1"/>
    </xf>
    <xf numFmtId="3" fontId="12" fillId="34" borderId="90" xfId="0" applyNumberFormat="1" applyFont="1" applyFill="1" applyBorder="1" applyAlignment="1">
      <alignment horizontal="center" vertical="center"/>
    </xf>
    <xf numFmtId="10" fontId="12" fillId="34" borderId="91" xfId="0" applyNumberFormat="1" applyFont="1" applyFill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3" fontId="12" fillId="0" borderId="86" xfId="0" applyNumberFormat="1" applyFont="1" applyBorder="1" applyAlignment="1">
      <alignment horizontal="center" vertical="center"/>
    </xf>
    <xf numFmtId="10" fontId="12" fillId="0" borderId="70" xfId="0" applyNumberFormat="1" applyFont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3" fontId="12" fillId="0" borderId="7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2" fillId="34" borderId="11" xfId="0" applyNumberFormat="1" applyFont="1" applyFill="1" applyBorder="1" applyAlignment="1">
      <alignment horizontal="center" vertical="center"/>
    </xf>
    <xf numFmtId="3" fontId="12" fillId="34" borderId="14" xfId="0" applyNumberFormat="1" applyFont="1" applyFill="1" applyBorder="1" applyAlignment="1">
      <alignment horizontal="center" vertical="center"/>
    </xf>
    <xf numFmtId="3" fontId="12" fillId="34" borderId="92" xfId="0" applyNumberFormat="1" applyFont="1" applyFill="1" applyBorder="1" applyAlignment="1">
      <alignment horizontal="center" vertical="center"/>
    </xf>
    <xf numFmtId="0" fontId="23" fillId="34" borderId="25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vertical="center" wrapText="1"/>
    </xf>
    <xf numFmtId="0" fontId="23" fillId="34" borderId="11" xfId="0" applyFont="1" applyFill="1" applyBorder="1" applyAlignment="1">
      <alignment horizontal="center" vertical="center" wrapText="1"/>
    </xf>
    <xf numFmtId="3" fontId="12" fillId="34" borderId="25" xfId="0" applyNumberFormat="1" applyFont="1" applyFill="1" applyBorder="1" applyAlignment="1">
      <alignment horizontal="center" vertical="center"/>
    </xf>
    <xf numFmtId="3" fontId="12" fillId="0" borderId="92" xfId="0" applyNumberFormat="1" applyFont="1" applyBorder="1" applyAlignment="1">
      <alignment horizontal="center" vertical="center"/>
    </xf>
    <xf numFmtId="10" fontId="12" fillId="34" borderId="70" xfId="0" applyNumberFormat="1" applyFont="1" applyFill="1" applyBorder="1" applyAlignment="1">
      <alignment horizontal="center" vertical="center"/>
    </xf>
    <xf numFmtId="0" fontId="22" fillId="34" borderId="29" xfId="0" applyFont="1" applyFill="1" applyBorder="1" applyAlignment="1">
      <alignment vertical="center" wrapText="1"/>
    </xf>
    <xf numFmtId="3" fontId="12" fillId="34" borderId="93" xfId="0" applyNumberFormat="1" applyFont="1" applyFill="1" applyBorder="1" applyAlignment="1">
      <alignment horizontal="center" vertical="center"/>
    </xf>
    <xf numFmtId="3" fontId="12" fillId="34" borderId="85" xfId="0" applyNumberFormat="1" applyFont="1" applyFill="1" applyBorder="1" applyAlignment="1">
      <alignment horizontal="center" vertical="center"/>
    </xf>
    <xf numFmtId="3" fontId="12" fillId="34" borderId="91" xfId="0" applyNumberFormat="1" applyFont="1" applyFill="1" applyBorder="1" applyAlignment="1">
      <alignment horizontal="center" vertical="center"/>
    </xf>
    <xf numFmtId="3" fontId="12" fillId="0" borderId="85" xfId="0" applyNumberFormat="1" applyFont="1" applyBorder="1" applyAlignment="1">
      <alignment horizontal="center" vertical="center"/>
    </xf>
    <xf numFmtId="3" fontId="12" fillId="0" borderId="29" xfId="0" applyNumberFormat="1" applyFont="1" applyBorder="1" applyAlignment="1">
      <alignment horizontal="center" vertical="center"/>
    </xf>
    <xf numFmtId="3" fontId="12" fillId="0" borderId="38" xfId="0" applyNumberFormat="1" applyFont="1" applyBorder="1" applyAlignment="1">
      <alignment horizontal="center" vertical="center"/>
    </xf>
    <xf numFmtId="3" fontId="12" fillId="34" borderId="70" xfId="0" applyNumberFormat="1" applyFont="1" applyFill="1" applyBorder="1" applyAlignment="1">
      <alignment horizontal="center" vertical="center"/>
    </xf>
    <xf numFmtId="3" fontId="12" fillId="34" borderId="72" xfId="0" applyNumberFormat="1" applyFont="1" applyFill="1" applyBorder="1" applyAlignment="1">
      <alignment horizontal="center" vertical="center"/>
    </xf>
    <xf numFmtId="3" fontId="12" fillId="34" borderId="47" xfId="0" applyNumberFormat="1" applyFont="1" applyFill="1" applyBorder="1" applyAlignment="1">
      <alignment horizontal="center" vertical="center"/>
    </xf>
    <xf numFmtId="10" fontId="12" fillId="34" borderId="94" xfId="0" applyNumberFormat="1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vertical="center" wrapText="1"/>
    </xf>
    <xf numFmtId="9" fontId="12" fillId="0" borderId="70" xfId="0" applyNumberFormat="1" applyFont="1" applyBorder="1" applyAlignment="1">
      <alignment horizontal="center" vertical="center"/>
    </xf>
    <xf numFmtId="3" fontId="12" fillId="0" borderId="36" xfId="0" applyNumberFormat="1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3" fontId="12" fillId="0" borderId="52" xfId="0" applyNumberFormat="1" applyFont="1" applyBorder="1" applyAlignment="1">
      <alignment horizontal="center" vertical="center"/>
    </xf>
    <xf numFmtId="9" fontId="12" fillId="0" borderId="52" xfId="0" applyNumberFormat="1" applyFont="1" applyBorder="1" applyAlignment="1">
      <alignment horizontal="center" vertical="center"/>
    </xf>
    <xf numFmtId="3" fontId="12" fillId="0" borderId="25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9" fontId="12" fillId="0" borderId="90" xfId="0" applyNumberFormat="1" applyFont="1" applyBorder="1" applyAlignment="1">
      <alignment vertical="center"/>
    </xf>
    <xf numFmtId="3" fontId="12" fillId="34" borderId="25" xfId="0" applyNumberFormat="1" applyFont="1" applyFill="1" applyBorder="1" applyAlignment="1">
      <alignment horizontal="center" vertical="center" wrapText="1"/>
    </xf>
    <xf numFmtId="3" fontId="12" fillId="34" borderId="11" xfId="0" applyNumberFormat="1" applyFont="1" applyFill="1" applyBorder="1" applyAlignment="1">
      <alignment horizontal="center" vertical="center" wrapText="1"/>
    </xf>
    <xf numFmtId="9" fontId="12" fillId="34" borderId="70" xfId="0" applyNumberFormat="1" applyFont="1" applyFill="1" applyBorder="1" applyAlignment="1">
      <alignment horizontal="center" vertical="center"/>
    </xf>
    <xf numFmtId="10" fontId="12" fillId="0" borderId="73" xfId="0" applyNumberFormat="1" applyFont="1" applyBorder="1" applyAlignment="1">
      <alignment horizontal="center" vertical="center"/>
    </xf>
    <xf numFmtId="3" fontId="12" fillId="0" borderId="68" xfId="0" applyNumberFormat="1" applyFont="1" applyBorder="1" applyAlignment="1">
      <alignment horizontal="center" vertical="center"/>
    </xf>
    <xf numFmtId="10" fontId="12" fillId="0" borderId="52" xfId="0" applyNumberFormat="1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3" fontId="29" fillId="38" borderId="12" xfId="0" applyNumberFormat="1" applyFont="1" applyFill="1" applyBorder="1" applyAlignment="1">
      <alignment horizontal="center" vertical="center" wrapText="1"/>
    </xf>
    <xf numFmtId="3" fontId="29" fillId="38" borderId="32" xfId="0" applyNumberFormat="1" applyFont="1" applyFill="1" applyBorder="1" applyAlignment="1">
      <alignment horizontal="center" vertical="center" wrapText="1"/>
    </xf>
    <xf numFmtId="9" fontId="29" fillId="0" borderId="90" xfId="0" applyNumberFormat="1" applyFont="1" applyBorder="1" applyAlignment="1">
      <alignment horizontal="center" vertical="center"/>
    </xf>
    <xf numFmtId="3" fontId="29" fillId="36" borderId="10" xfId="0" applyNumberFormat="1" applyFont="1" applyFill="1" applyBorder="1" applyAlignment="1">
      <alignment horizontal="center" vertical="center" wrapText="1"/>
    </xf>
    <xf numFmtId="3" fontId="72" fillId="36" borderId="70" xfId="0" applyNumberFormat="1" applyFont="1" applyFill="1" applyBorder="1" applyAlignment="1">
      <alignment horizontal="center" vertical="center"/>
    </xf>
    <xf numFmtId="3" fontId="72" fillId="36" borderId="14" xfId="0" applyNumberFormat="1" applyFont="1" applyFill="1" applyBorder="1" applyAlignment="1">
      <alignment horizontal="center" vertical="center"/>
    </xf>
    <xf numFmtId="3" fontId="29" fillId="36" borderId="38" xfId="0" applyNumberFormat="1" applyFont="1" applyFill="1" applyBorder="1" applyAlignment="1">
      <alignment horizontal="center" vertical="center" wrapText="1"/>
    </xf>
    <xf numFmtId="10" fontId="29" fillId="36" borderId="73" xfId="0" applyNumberFormat="1" applyFont="1" applyFill="1" applyBorder="1" applyAlignment="1">
      <alignment horizontal="center" vertical="center"/>
    </xf>
    <xf numFmtId="3" fontId="29" fillId="38" borderId="10" xfId="0" applyNumberFormat="1" applyFont="1" applyFill="1" applyBorder="1" applyAlignment="1">
      <alignment horizontal="center" vertical="center" wrapText="1"/>
    </xf>
    <xf numFmtId="3" fontId="29" fillId="34" borderId="70" xfId="0" applyNumberFormat="1" applyFont="1" applyFill="1" applyBorder="1" applyAlignment="1">
      <alignment horizontal="center" vertical="center"/>
    </xf>
    <xf numFmtId="3" fontId="29" fillId="34" borderId="38" xfId="0" applyNumberFormat="1" applyFont="1" applyFill="1" applyBorder="1" applyAlignment="1">
      <alignment horizontal="center" vertical="center"/>
    </xf>
    <xf numFmtId="3" fontId="29" fillId="38" borderId="11" xfId="0" applyNumberFormat="1" applyFont="1" applyFill="1" applyBorder="1" applyAlignment="1">
      <alignment horizontal="center" vertical="center" wrapText="1"/>
    </xf>
    <xf numFmtId="10" fontId="29" fillId="34" borderId="70" xfId="0" applyNumberFormat="1" applyFont="1" applyFill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/>
    </xf>
    <xf numFmtId="3" fontId="29" fillId="38" borderId="70" xfId="0" applyNumberFormat="1" applyFont="1" applyFill="1" applyBorder="1" applyAlignment="1">
      <alignment horizontal="center" vertical="center" wrapText="1"/>
    </xf>
    <xf numFmtId="3" fontId="29" fillId="34" borderId="14" xfId="0" applyNumberFormat="1" applyFont="1" applyFill="1" applyBorder="1" applyAlignment="1">
      <alignment horizontal="center" vertical="center"/>
    </xf>
    <xf numFmtId="3" fontId="29" fillId="36" borderId="70" xfId="0" applyNumberFormat="1" applyFont="1" applyFill="1" applyBorder="1" applyAlignment="1">
      <alignment horizontal="center" vertical="center"/>
    </xf>
    <xf numFmtId="3" fontId="29" fillId="36" borderId="14" xfId="0" applyNumberFormat="1" applyFont="1" applyFill="1" applyBorder="1" applyAlignment="1">
      <alignment horizontal="center" vertical="center"/>
    </xf>
    <xf numFmtId="3" fontId="29" fillId="34" borderId="91" xfId="0" applyNumberFormat="1" applyFont="1" applyFill="1" applyBorder="1" applyAlignment="1">
      <alignment horizontal="center" vertical="center"/>
    </xf>
    <xf numFmtId="3" fontId="29" fillId="34" borderId="72" xfId="0" applyNumberFormat="1" applyFont="1" applyFill="1" applyBorder="1" applyAlignment="1">
      <alignment horizontal="center" vertical="center"/>
    </xf>
    <xf numFmtId="3" fontId="29" fillId="34" borderId="86" xfId="0" applyNumberFormat="1" applyFont="1" applyFill="1" applyBorder="1" applyAlignment="1">
      <alignment horizontal="center" vertical="center"/>
    </xf>
    <xf numFmtId="3" fontId="29" fillId="34" borderId="35" xfId="0" applyNumberFormat="1" applyFont="1" applyFill="1" applyBorder="1" applyAlignment="1">
      <alignment horizontal="center" vertical="center"/>
    </xf>
    <xf numFmtId="3" fontId="29" fillId="0" borderId="25" xfId="0" applyNumberFormat="1" applyFont="1" applyBorder="1" applyAlignment="1">
      <alignment horizontal="center" vertical="center"/>
    </xf>
    <xf numFmtId="10" fontId="29" fillId="34" borderId="73" xfId="0" applyNumberFormat="1" applyFont="1" applyFill="1" applyBorder="1" applyAlignment="1">
      <alignment horizontal="center" vertical="center"/>
    </xf>
    <xf numFmtId="3" fontId="29" fillId="36" borderId="92" xfId="0" applyNumberFormat="1" applyFont="1" applyFill="1" applyBorder="1" applyAlignment="1">
      <alignment horizontal="center" vertical="center" wrapText="1"/>
    </xf>
    <xf numFmtId="3" fontId="29" fillId="36" borderId="14" xfId="0" applyNumberFormat="1" applyFont="1" applyFill="1" applyBorder="1" applyAlignment="1">
      <alignment horizontal="center" vertical="center" wrapText="1"/>
    </xf>
    <xf numFmtId="3" fontId="29" fillId="38" borderId="38" xfId="0" applyNumberFormat="1" applyFont="1" applyFill="1" applyBorder="1" applyAlignment="1">
      <alignment horizontal="center" vertical="center" wrapText="1"/>
    </xf>
    <xf numFmtId="10" fontId="29" fillId="36" borderId="73" xfId="0" applyNumberFormat="1" applyFont="1" applyFill="1" applyBorder="1" applyAlignment="1">
      <alignment horizontal="center" vertical="center" wrapText="1"/>
    </xf>
    <xf numFmtId="3" fontId="29" fillId="34" borderId="47" xfId="0" applyNumberFormat="1" applyFont="1" applyFill="1" applyBorder="1" applyAlignment="1">
      <alignment horizontal="center" vertical="center"/>
    </xf>
    <xf numFmtId="3" fontId="29" fillId="36" borderId="70" xfId="0" applyNumberFormat="1" applyFont="1" applyFill="1" applyBorder="1" applyAlignment="1">
      <alignment horizontal="center" vertical="center" wrapText="1"/>
    </xf>
    <xf numFmtId="10" fontId="29" fillId="36" borderId="70" xfId="0" applyNumberFormat="1" applyFont="1" applyFill="1" applyBorder="1" applyAlignment="1">
      <alignment horizontal="center" vertical="center"/>
    </xf>
    <xf numFmtId="3" fontId="29" fillId="36" borderId="11" xfId="0" applyNumberFormat="1" applyFont="1" applyFill="1" applyBorder="1" applyAlignment="1">
      <alignment horizontal="center"/>
    </xf>
    <xf numFmtId="3" fontId="29" fillId="36" borderId="10" xfId="0" applyNumberFormat="1" applyFont="1" applyFill="1" applyBorder="1" applyAlignment="1">
      <alignment horizontal="center"/>
    </xf>
    <xf numFmtId="3" fontId="29" fillId="34" borderId="70" xfId="0" applyNumberFormat="1" applyFont="1" applyFill="1" applyBorder="1" applyAlignment="1">
      <alignment/>
    </xf>
    <xf numFmtId="3" fontId="29" fillId="34" borderId="14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9" fillId="35" borderId="14" xfId="0" applyNumberFormat="1" applyFont="1" applyFill="1" applyBorder="1" applyAlignment="1">
      <alignment horizontal="center" vertical="center"/>
    </xf>
    <xf numFmtId="3" fontId="9" fillId="35" borderId="10" xfId="0" applyNumberFormat="1" applyFont="1" applyFill="1" applyBorder="1" applyAlignment="1">
      <alignment horizontal="center" vertical="center"/>
    </xf>
    <xf numFmtId="3" fontId="9" fillId="35" borderId="11" xfId="0" applyNumberFormat="1" applyFont="1" applyFill="1" applyBorder="1" applyAlignment="1">
      <alignment horizontal="center" vertical="center"/>
    </xf>
    <xf numFmtId="3" fontId="9" fillId="35" borderId="25" xfId="0" applyNumberFormat="1" applyFont="1" applyFill="1" applyBorder="1" applyAlignment="1">
      <alignment horizontal="center" vertical="center"/>
    </xf>
    <xf numFmtId="0" fontId="9" fillId="0" borderId="96" xfId="56" applyFont="1" applyBorder="1" applyAlignment="1">
      <alignment horizontal="left" vertical="center" wrapText="1"/>
      <protection/>
    </xf>
    <xf numFmtId="0" fontId="9" fillId="0" borderId="97" xfId="56" applyFont="1" applyBorder="1" applyAlignment="1">
      <alignment horizontal="left" vertical="center" wrapText="1"/>
      <protection/>
    </xf>
    <xf numFmtId="49" fontId="9" fillId="0" borderId="73" xfId="0" applyNumberFormat="1" applyFont="1" applyBorder="1" applyAlignment="1">
      <alignment horizontal="center" vertical="center"/>
    </xf>
    <xf numFmtId="0" fontId="9" fillId="0" borderId="98" xfId="56" applyFont="1" applyBorder="1" applyAlignment="1">
      <alignment horizontal="left" vertical="center" wrapText="1"/>
      <protection/>
    </xf>
    <xf numFmtId="0" fontId="9" fillId="0" borderId="99" xfId="56" applyFont="1" applyBorder="1" applyAlignment="1">
      <alignment horizontal="left" vertical="center" wrapText="1"/>
      <protection/>
    </xf>
    <xf numFmtId="0" fontId="9" fillId="0" borderId="96" xfId="56" applyFont="1" applyBorder="1" applyAlignment="1">
      <alignment horizontal="left" vertical="center"/>
      <protection/>
    </xf>
    <xf numFmtId="0" fontId="9" fillId="0" borderId="97" xfId="56" applyFont="1" applyBorder="1" applyAlignment="1">
      <alignment horizontal="left" vertical="center"/>
      <protection/>
    </xf>
    <xf numFmtId="0" fontId="9" fillId="0" borderId="100" xfId="56" applyFont="1" applyBorder="1" applyAlignment="1">
      <alignment horizontal="left" vertical="center" wrapText="1"/>
      <protection/>
    </xf>
    <xf numFmtId="4" fontId="13" fillId="0" borderId="22" xfId="0" applyNumberFormat="1" applyFont="1" applyBorder="1" applyAlignment="1">
      <alignment horizontal="center" vertical="center"/>
    </xf>
    <xf numFmtId="4" fontId="13" fillId="0" borderId="101" xfId="0" applyNumberFormat="1" applyFont="1" applyBorder="1" applyAlignment="1">
      <alignment horizontal="center" vertical="center"/>
    </xf>
    <xf numFmtId="4" fontId="13" fillId="0" borderId="37" xfId="0" applyNumberFormat="1" applyFont="1" applyBorder="1" applyAlignment="1">
      <alignment horizontal="center" vertical="center" wrapText="1"/>
    </xf>
    <xf numFmtId="166" fontId="13" fillId="0" borderId="95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4" fontId="13" fillId="0" borderId="7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4" fontId="13" fillId="0" borderId="15" xfId="0" applyNumberFormat="1" applyFont="1" applyBorder="1" applyAlignment="1">
      <alignment horizontal="center" vertical="center" wrapText="1"/>
    </xf>
    <xf numFmtId="4" fontId="13" fillId="36" borderId="30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3" fontId="13" fillId="0" borderId="88" xfId="0" applyNumberFormat="1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/>
    </xf>
    <xf numFmtId="3" fontId="13" fillId="0" borderId="34" xfId="0" applyNumberFormat="1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/>
    </xf>
    <xf numFmtId="4" fontId="13" fillId="36" borderId="67" xfId="0" applyNumberFormat="1" applyFont="1" applyFill="1" applyBorder="1" applyAlignment="1">
      <alignment horizontal="center" vertical="center"/>
    </xf>
    <xf numFmtId="0" fontId="13" fillId="36" borderId="63" xfId="0" applyFont="1" applyFill="1" applyBorder="1" applyAlignment="1">
      <alignment horizontal="left" vertical="center"/>
    </xf>
    <xf numFmtId="14" fontId="13" fillId="0" borderId="95" xfId="0" applyNumberFormat="1" applyFont="1" applyBorder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13" fillId="0" borderId="88" xfId="0" applyFont="1" applyBorder="1" applyAlignment="1">
      <alignment vertical="center"/>
    </xf>
    <xf numFmtId="0" fontId="13" fillId="0" borderId="72" xfId="0" applyFont="1" applyBorder="1" applyAlignment="1">
      <alignment vertical="center"/>
    </xf>
    <xf numFmtId="0" fontId="2" fillId="0" borderId="101" xfId="0" applyFont="1" applyBorder="1" applyAlignment="1">
      <alignment/>
    </xf>
    <xf numFmtId="0" fontId="3" fillId="0" borderId="10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4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right" wrapText="1"/>
    </xf>
    <xf numFmtId="4" fontId="3" fillId="0" borderId="29" xfId="0" applyNumberFormat="1" applyFont="1" applyBorder="1" applyAlignment="1">
      <alignment/>
    </xf>
    <xf numFmtId="0" fontId="2" fillId="0" borderId="40" xfId="0" applyFont="1" applyBorder="1" applyAlignment="1">
      <alignment/>
    </xf>
    <xf numFmtId="0" fontId="2" fillId="0" borderId="38" xfId="0" applyFont="1" applyBorder="1" applyAlignment="1">
      <alignment/>
    </xf>
    <xf numFmtId="4" fontId="3" fillId="0" borderId="102" xfId="0" applyNumberFormat="1" applyFont="1" applyBorder="1" applyAlignment="1">
      <alignment/>
    </xf>
    <xf numFmtId="4" fontId="2" fillId="36" borderId="103" xfId="0" applyNumberFormat="1" applyFont="1" applyFill="1" applyBorder="1" applyAlignment="1">
      <alignment/>
    </xf>
    <xf numFmtId="4" fontId="3" fillId="0" borderId="104" xfId="0" applyNumberFormat="1" applyFont="1" applyBorder="1" applyAlignment="1">
      <alignment horizontal="right"/>
    </xf>
    <xf numFmtId="4" fontId="3" fillId="0" borderId="104" xfId="0" applyNumberFormat="1" applyFont="1" applyBorder="1" applyAlignment="1">
      <alignment/>
    </xf>
    <xf numFmtId="4" fontId="3" fillId="0" borderId="105" xfId="0" applyNumberFormat="1" applyFont="1" applyBorder="1" applyAlignment="1">
      <alignment/>
    </xf>
    <xf numFmtId="4" fontId="2" fillId="36" borderId="67" xfId="0" applyNumberFormat="1" applyFont="1" applyFill="1" applyBorder="1" applyAlignment="1">
      <alignment/>
    </xf>
    <xf numFmtId="0" fontId="3" fillId="0" borderId="22" xfId="0" applyFont="1" applyBorder="1" applyAlignment="1">
      <alignment/>
    </xf>
    <xf numFmtId="4" fontId="10" fillId="0" borderId="22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10" fillId="0" borderId="29" xfId="0" applyNumberFormat="1" applyFont="1" applyBorder="1" applyAlignment="1">
      <alignment/>
    </xf>
    <xf numFmtId="4" fontId="10" fillId="34" borderId="16" xfId="0" applyNumberFormat="1" applyFont="1" applyFill="1" applyBorder="1" applyAlignment="1">
      <alignment/>
    </xf>
    <xf numFmtId="4" fontId="10" fillId="34" borderId="23" xfId="0" applyNumberFormat="1" applyFont="1" applyFill="1" applyBorder="1" applyAlignment="1">
      <alignment/>
    </xf>
    <xf numFmtId="4" fontId="10" fillId="0" borderId="23" xfId="0" applyNumberFormat="1" applyFont="1" applyBorder="1" applyAlignment="1">
      <alignment/>
    </xf>
    <xf numFmtId="4" fontId="10" fillId="0" borderId="22" xfId="0" applyNumberFormat="1" applyFont="1" applyBorder="1" applyAlignment="1">
      <alignment horizontal="right"/>
    </xf>
    <xf numFmtId="4" fontId="10" fillId="0" borderId="10" xfId="0" applyNumberFormat="1" applyFont="1" applyBorder="1" applyAlignment="1">
      <alignment horizontal="right"/>
    </xf>
    <xf numFmtId="3" fontId="65" fillId="0" borderId="73" xfId="0" applyNumberFormat="1" applyFont="1" applyBorder="1" applyAlignment="1">
      <alignment horizontal="center" vertical="center"/>
    </xf>
    <xf numFmtId="3" fontId="12" fillId="0" borderId="27" xfId="0" applyNumberFormat="1" applyFont="1" applyBorder="1" applyAlignment="1">
      <alignment horizontal="center" vertical="center"/>
    </xf>
    <xf numFmtId="3" fontId="12" fillId="0" borderId="73" xfId="0" applyNumberFormat="1" applyFont="1" applyBorder="1" applyAlignment="1">
      <alignment horizontal="center" vertical="center"/>
    </xf>
    <xf numFmtId="3" fontId="12" fillId="0" borderId="94" xfId="0" applyNumberFormat="1" applyFont="1" applyBorder="1" applyAlignment="1">
      <alignment horizontal="center" vertical="center"/>
    </xf>
    <xf numFmtId="3" fontId="12" fillId="0" borderId="48" xfId="0" applyNumberFormat="1" applyFont="1" applyBorder="1" applyAlignment="1">
      <alignment horizontal="center" vertical="center"/>
    </xf>
    <xf numFmtId="3" fontId="12" fillId="0" borderId="9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4" fontId="9" fillId="34" borderId="11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3" fontId="71" fillId="36" borderId="106" xfId="0" applyNumberFormat="1" applyFont="1" applyFill="1" applyBorder="1" applyAlignment="1">
      <alignment horizontal="center" vertical="center"/>
    </xf>
    <xf numFmtId="0" fontId="68" fillId="0" borderId="46" xfId="0" applyFont="1" applyBorder="1" applyAlignment="1">
      <alignment/>
    </xf>
    <xf numFmtId="3" fontId="71" fillId="36" borderId="83" xfId="0" applyNumberFormat="1" applyFont="1" applyFill="1" applyBorder="1" applyAlignment="1">
      <alignment horizontal="center" vertical="center"/>
    </xf>
    <xf numFmtId="3" fontId="12" fillId="0" borderId="91" xfId="0" applyNumberFormat="1" applyFont="1" applyBorder="1" applyAlignment="1">
      <alignment horizontal="center" vertical="center"/>
    </xf>
    <xf numFmtId="3" fontId="12" fillId="0" borderId="86" xfId="0" applyNumberFormat="1" applyFont="1" applyBorder="1" applyAlignment="1">
      <alignment horizontal="center" vertical="center"/>
    </xf>
    <xf numFmtId="10" fontId="12" fillId="0" borderId="91" xfId="0" applyNumberFormat="1" applyFont="1" applyBorder="1" applyAlignment="1">
      <alignment horizontal="center" vertical="center"/>
    </xf>
    <xf numFmtId="10" fontId="12" fillId="0" borderId="86" xfId="0" applyNumberFormat="1" applyFont="1" applyBorder="1" applyAlignment="1">
      <alignment horizontal="center" vertical="center"/>
    </xf>
    <xf numFmtId="0" fontId="23" fillId="34" borderId="25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3" fontId="12" fillId="34" borderId="93" xfId="0" applyNumberFormat="1" applyFont="1" applyFill="1" applyBorder="1" applyAlignment="1">
      <alignment horizontal="center" vertical="center"/>
    </xf>
    <xf numFmtId="3" fontId="12" fillId="34" borderId="24" xfId="0" applyNumberFormat="1" applyFont="1" applyFill="1" applyBorder="1" applyAlignment="1">
      <alignment horizontal="center" vertical="center"/>
    </xf>
    <xf numFmtId="3" fontId="12" fillId="0" borderId="85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3" fontId="12" fillId="34" borderId="72" xfId="0" applyNumberFormat="1" applyFont="1" applyFill="1" applyBorder="1" applyAlignment="1">
      <alignment horizontal="center" vertical="center"/>
    </xf>
    <xf numFmtId="3" fontId="12" fillId="34" borderId="35" xfId="0" applyNumberFormat="1" applyFont="1" applyFill="1" applyBorder="1" applyAlignment="1">
      <alignment horizontal="center" vertical="center"/>
    </xf>
    <xf numFmtId="3" fontId="12" fillId="34" borderId="91" xfId="0" applyNumberFormat="1" applyFont="1" applyFill="1" applyBorder="1" applyAlignment="1">
      <alignment horizontal="center" vertical="center"/>
    </xf>
    <xf numFmtId="3" fontId="12" fillId="34" borderId="86" xfId="0" applyNumberFormat="1" applyFont="1" applyFill="1" applyBorder="1" applyAlignment="1">
      <alignment horizontal="center" vertical="center"/>
    </xf>
    <xf numFmtId="9" fontId="12" fillId="34" borderId="91" xfId="0" applyNumberFormat="1" applyFont="1" applyFill="1" applyBorder="1" applyAlignment="1">
      <alignment horizontal="center" vertical="center"/>
    </xf>
    <xf numFmtId="9" fontId="12" fillId="34" borderId="86" xfId="0" applyNumberFormat="1" applyFont="1" applyFill="1" applyBorder="1" applyAlignment="1">
      <alignment horizontal="center" vertical="center"/>
    </xf>
    <xf numFmtId="0" fontId="23" fillId="38" borderId="25" xfId="0" applyFont="1" applyFill="1" applyBorder="1" applyAlignment="1">
      <alignment horizontal="center" vertical="center" wrapText="1"/>
    </xf>
    <xf numFmtId="0" fontId="23" fillId="38" borderId="11" xfId="0" applyFont="1" applyFill="1" applyBorder="1" applyAlignment="1">
      <alignment horizontal="center" vertical="center" wrapText="1"/>
    </xf>
    <xf numFmtId="3" fontId="12" fillId="0" borderId="93" xfId="0" applyNumberFormat="1" applyFont="1" applyBorder="1" applyAlignment="1">
      <alignment horizontal="center" vertical="center"/>
    </xf>
    <xf numFmtId="3" fontId="12" fillId="0" borderId="24" xfId="0" applyNumberFormat="1" applyFont="1" applyBorder="1" applyAlignment="1">
      <alignment horizontal="center" vertical="center"/>
    </xf>
    <xf numFmtId="3" fontId="12" fillId="0" borderId="72" xfId="0" applyNumberFormat="1" applyFont="1" applyBorder="1" applyAlignment="1">
      <alignment horizontal="center" vertical="center"/>
    </xf>
    <xf numFmtId="3" fontId="12" fillId="0" borderId="35" xfId="0" applyNumberFormat="1" applyFont="1" applyBorder="1" applyAlignment="1">
      <alignment horizontal="center" vertical="center"/>
    </xf>
    <xf numFmtId="3" fontId="12" fillId="0" borderId="47" xfId="0" applyNumberFormat="1" applyFont="1" applyBorder="1" applyAlignment="1">
      <alignment horizontal="center" vertical="center"/>
    </xf>
    <xf numFmtId="3" fontId="12" fillId="0" borderId="66" xfId="0" applyNumberFormat="1" applyFont="1" applyBorder="1" applyAlignment="1">
      <alignment horizontal="center" vertical="center"/>
    </xf>
    <xf numFmtId="4" fontId="12" fillId="0" borderId="94" xfId="0" applyNumberFormat="1" applyFont="1" applyBorder="1" applyAlignment="1">
      <alignment horizontal="center" vertical="center"/>
    </xf>
    <xf numFmtId="4" fontId="12" fillId="0" borderId="3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2" fillId="36" borderId="107" xfId="0" applyFont="1" applyFill="1" applyBorder="1" applyAlignment="1">
      <alignment horizontal="center" vertical="center"/>
    </xf>
    <xf numFmtId="0" fontId="22" fillId="36" borderId="35" xfId="0" applyFont="1" applyFill="1" applyBorder="1" applyAlignment="1">
      <alignment horizontal="center" vertical="center"/>
    </xf>
    <xf numFmtId="0" fontId="11" fillId="36" borderId="37" xfId="0" applyFont="1" applyFill="1" applyBorder="1" applyAlignment="1">
      <alignment horizontal="center" vertical="center" wrapText="1"/>
    </xf>
    <xf numFmtId="0" fontId="11" fillId="36" borderId="24" xfId="0" applyFont="1" applyFill="1" applyBorder="1" applyAlignment="1">
      <alignment horizontal="center" vertical="center" wrapText="1"/>
    </xf>
    <xf numFmtId="0" fontId="11" fillId="36" borderId="108" xfId="0" applyFont="1" applyFill="1" applyBorder="1" applyAlignment="1">
      <alignment horizontal="center" vertical="center" wrapText="1"/>
    </xf>
    <xf numFmtId="0" fontId="11" fillId="36" borderId="32" xfId="0" applyFont="1" applyFill="1" applyBorder="1" applyAlignment="1">
      <alignment horizontal="center" vertical="center" wrapText="1"/>
    </xf>
    <xf numFmtId="0" fontId="22" fillId="36" borderId="108" xfId="0" applyFont="1" applyFill="1" applyBorder="1" applyAlignment="1">
      <alignment horizontal="center" vertical="center" wrapText="1"/>
    </xf>
    <xf numFmtId="0" fontId="22" fillId="36" borderId="32" xfId="0" applyFont="1" applyFill="1" applyBorder="1" applyAlignment="1">
      <alignment horizontal="center" vertical="center" wrapText="1"/>
    </xf>
    <xf numFmtId="0" fontId="22" fillId="36" borderId="101" xfId="0" applyFont="1" applyFill="1" applyBorder="1" applyAlignment="1">
      <alignment horizontal="center" vertical="center" wrapText="1"/>
    </xf>
    <xf numFmtId="0" fontId="22" fillId="36" borderId="12" xfId="0" applyFont="1" applyFill="1" applyBorder="1" applyAlignment="1">
      <alignment horizontal="center" vertical="center" wrapText="1"/>
    </xf>
    <xf numFmtId="0" fontId="11" fillId="36" borderId="89" xfId="0" applyFont="1" applyFill="1" applyBorder="1" applyAlignment="1">
      <alignment horizontal="center" vertical="center" wrapText="1"/>
    </xf>
    <xf numFmtId="0" fontId="11" fillId="36" borderId="19" xfId="0" applyFont="1" applyFill="1" applyBorder="1" applyAlignment="1">
      <alignment horizontal="center" vertical="center" wrapText="1"/>
    </xf>
    <xf numFmtId="0" fontId="11" fillId="36" borderId="95" xfId="0" applyFont="1" applyFill="1" applyBorder="1" applyAlignment="1">
      <alignment horizontal="center" vertical="center" wrapText="1"/>
    </xf>
    <xf numFmtId="0" fontId="11" fillId="36" borderId="90" xfId="0" applyFont="1" applyFill="1" applyBorder="1" applyAlignment="1">
      <alignment horizontal="center" vertical="center" wrapText="1"/>
    </xf>
    <xf numFmtId="10" fontId="12" fillId="0" borderId="94" xfId="0" applyNumberFormat="1" applyFont="1" applyBorder="1" applyAlignment="1">
      <alignment horizontal="center" vertical="center"/>
    </xf>
    <xf numFmtId="10" fontId="12" fillId="0" borderId="31" xfId="0" applyNumberFormat="1" applyFont="1" applyBorder="1" applyAlignment="1">
      <alignment horizontal="center" vertical="center"/>
    </xf>
    <xf numFmtId="9" fontId="12" fillId="0" borderId="94" xfId="0" applyNumberFormat="1" applyFont="1" applyBorder="1" applyAlignment="1">
      <alignment horizontal="center" vertical="center"/>
    </xf>
    <xf numFmtId="9" fontId="12" fillId="0" borderId="31" xfId="0" applyNumberFormat="1" applyFont="1" applyBorder="1" applyAlignment="1">
      <alignment horizontal="center" vertical="center"/>
    </xf>
    <xf numFmtId="49" fontId="23" fillId="38" borderId="25" xfId="0" applyNumberFormat="1" applyFont="1" applyFill="1" applyBorder="1" applyAlignment="1">
      <alignment horizontal="center" vertical="center" wrapText="1"/>
    </xf>
    <xf numFmtId="49" fontId="23" fillId="38" borderId="11" xfId="0" applyNumberFormat="1" applyFont="1" applyFill="1" applyBorder="1" applyAlignment="1">
      <alignment horizontal="center" vertical="center" wrapText="1"/>
    </xf>
    <xf numFmtId="3" fontId="12" fillId="0" borderId="32" xfId="0" applyNumberFormat="1" applyFont="1" applyBorder="1" applyAlignment="1">
      <alignment horizontal="center" vertical="center"/>
    </xf>
    <xf numFmtId="3" fontId="12" fillId="0" borderId="70" xfId="0" applyNumberFormat="1" applyFont="1" applyBorder="1" applyAlignment="1">
      <alignment horizontal="center" vertical="center"/>
    </xf>
    <xf numFmtId="49" fontId="23" fillId="38" borderId="92" xfId="0" applyNumberFormat="1" applyFont="1" applyFill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/>
    </xf>
    <xf numFmtId="3" fontId="12" fillId="0" borderId="92" xfId="0" applyNumberFormat="1" applyFont="1" applyBorder="1" applyAlignment="1">
      <alignment horizontal="center" vertical="center"/>
    </xf>
    <xf numFmtId="3" fontId="11" fillId="36" borderId="107" xfId="0" applyNumberFormat="1" applyFont="1" applyFill="1" applyBorder="1" applyAlignment="1">
      <alignment horizontal="center" vertical="center" wrapText="1"/>
    </xf>
    <xf numFmtId="3" fontId="11" fillId="36" borderId="35" xfId="0" applyNumberFormat="1" applyFont="1" applyFill="1" applyBorder="1" applyAlignment="1">
      <alignment horizontal="center" vertical="center" wrapText="1"/>
    </xf>
    <xf numFmtId="0" fontId="11" fillId="36" borderId="101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 wrapText="1"/>
    </xf>
    <xf numFmtId="3" fontId="11" fillId="36" borderId="108" xfId="0" applyNumberFormat="1" applyFont="1" applyFill="1" applyBorder="1" applyAlignment="1">
      <alignment horizontal="center" vertical="center" wrapText="1"/>
    </xf>
    <xf numFmtId="3" fontId="11" fillId="36" borderId="32" xfId="0" applyNumberFormat="1" applyFont="1" applyFill="1" applyBorder="1" applyAlignment="1">
      <alignment horizontal="center" vertical="center" wrapText="1"/>
    </xf>
    <xf numFmtId="9" fontId="12" fillId="0" borderId="0" xfId="0" applyNumberFormat="1" applyFont="1" applyAlignment="1">
      <alignment horizontal="center" vertical="center"/>
    </xf>
    <xf numFmtId="0" fontId="11" fillId="36" borderId="44" xfId="0" applyFont="1" applyFill="1" applyBorder="1" applyAlignment="1">
      <alignment horizontal="center" vertical="center" wrapText="1"/>
    </xf>
    <xf numFmtId="0" fontId="11" fillId="36" borderId="86" xfId="0" applyFont="1" applyFill="1" applyBorder="1" applyAlignment="1">
      <alignment horizontal="center" vertical="center" wrapText="1"/>
    </xf>
    <xf numFmtId="0" fontId="11" fillId="36" borderId="109" xfId="0" applyFont="1" applyFill="1" applyBorder="1" applyAlignment="1">
      <alignment horizontal="center" vertical="center"/>
    </xf>
    <xf numFmtId="0" fontId="11" fillId="36" borderId="110" xfId="0" applyFont="1" applyFill="1" applyBorder="1" applyAlignment="1">
      <alignment horizontal="center" vertical="center"/>
    </xf>
    <xf numFmtId="10" fontId="29" fillId="36" borderId="91" xfId="0" applyNumberFormat="1" applyFont="1" applyFill="1" applyBorder="1" applyAlignment="1">
      <alignment horizontal="center" vertical="center"/>
    </xf>
    <xf numFmtId="10" fontId="29" fillId="36" borderId="57" xfId="0" applyNumberFormat="1" applyFont="1" applyFill="1" applyBorder="1" applyAlignment="1">
      <alignment horizontal="center" vertical="center"/>
    </xf>
    <xf numFmtId="3" fontId="29" fillId="36" borderId="70" xfId="0" applyNumberFormat="1" applyFont="1" applyFill="1" applyBorder="1" applyAlignment="1">
      <alignment horizontal="center" vertical="center" wrapText="1"/>
    </xf>
    <xf numFmtId="3" fontId="29" fillId="36" borderId="52" xfId="0" applyNumberFormat="1" applyFont="1" applyFill="1" applyBorder="1" applyAlignment="1">
      <alignment horizontal="center" vertical="center" wrapText="1"/>
    </xf>
    <xf numFmtId="0" fontId="11" fillId="36" borderId="89" xfId="0" applyFont="1" applyFill="1" applyBorder="1" applyAlignment="1">
      <alignment horizontal="center" wrapText="1"/>
    </xf>
    <xf numFmtId="0" fontId="11" fillId="36" borderId="19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3" fillId="36" borderId="29" xfId="0" applyFont="1" applyFill="1" applyBorder="1" applyAlignment="1">
      <alignment horizontal="center" vertical="center" wrapText="1"/>
    </xf>
    <xf numFmtId="0" fontId="23" fillId="36" borderId="111" xfId="0" applyFont="1" applyFill="1" applyBorder="1" applyAlignment="1">
      <alignment horizontal="center" vertical="center" wrapText="1"/>
    </xf>
    <xf numFmtId="3" fontId="29" fillId="36" borderId="10" xfId="0" applyNumberFormat="1" applyFont="1" applyFill="1" applyBorder="1" applyAlignment="1">
      <alignment horizontal="center" vertical="center" wrapText="1"/>
    </xf>
    <xf numFmtId="3" fontId="29" fillId="36" borderId="16" xfId="0" applyNumberFormat="1" applyFont="1" applyFill="1" applyBorder="1" applyAlignment="1">
      <alignment horizontal="center" vertical="center" wrapText="1"/>
    </xf>
    <xf numFmtId="3" fontId="29" fillId="36" borderId="91" xfId="0" applyNumberFormat="1" applyFont="1" applyFill="1" applyBorder="1" applyAlignment="1">
      <alignment horizontal="center" vertical="center"/>
    </xf>
    <xf numFmtId="3" fontId="29" fillId="36" borderId="57" xfId="0" applyNumberFormat="1" applyFont="1" applyFill="1" applyBorder="1" applyAlignment="1">
      <alignment horizontal="center" vertical="center"/>
    </xf>
    <xf numFmtId="3" fontId="29" fillId="36" borderId="72" xfId="0" applyNumberFormat="1" applyFont="1" applyFill="1" applyBorder="1" applyAlignment="1">
      <alignment horizontal="center" vertical="center"/>
    </xf>
    <xf numFmtId="3" fontId="29" fillId="36" borderId="34" xfId="0" applyNumberFormat="1" applyFont="1" applyFill="1" applyBorder="1" applyAlignment="1">
      <alignment horizontal="center" vertical="center"/>
    </xf>
    <xf numFmtId="0" fontId="11" fillId="36" borderId="107" xfId="0" applyFont="1" applyFill="1" applyBorder="1" applyAlignment="1">
      <alignment horizontal="center" vertical="center" wrapText="1"/>
    </xf>
    <xf numFmtId="0" fontId="11" fillId="36" borderId="3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6" fillId="36" borderId="21" xfId="55" applyFont="1" applyFill="1" applyBorder="1" applyAlignment="1">
      <alignment horizontal="center" vertical="center" wrapText="1"/>
      <protection/>
    </xf>
    <xf numFmtId="0" fontId="6" fillId="36" borderId="15" xfId="55" applyFont="1" applyFill="1" applyBorder="1" applyAlignment="1">
      <alignment horizontal="center" vertical="center" wrapText="1"/>
      <protection/>
    </xf>
    <xf numFmtId="0" fontId="6" fillId="36" borderId="22" xfId="55" applyFont="1" applyFill="1" applyBorder="1" applyAlignment="1">
      <alignment horizontal="center" vertical="center" wrapText="1"/>
      <protection/>
    </xf>
    <xf numFmtId="0" fontId="6" fillId="36" borderId="16" xfId="55" applyFont="1" applyFill="1" applyBorder="1" applyAlignment="1">
      <alignment horizontal="center" vertical="center" wrapText="1"/>
      <protection/>
    </xf>
    <xf numFmtId="0" fontId="2" fillId="36" borderId="101" xfId="0" applyFont="1" applyFill="1" applyBorder="1" applyAlignment="1">
      <alignment horizontal="center" vertical="center" wrapText="1"/>
    </xf>
    <xf numFmtId="0" fontId="2" fillId="36" borderId="28" xfId="0" applyFont="1" applyFill="1" applyBorder="1" applyAlignment="1">
      <alignment horizontal="center" vertical="center" wrapText="1"/>
    </xf>
    <xf numFmtId="0" fontId="2" fillId="36" borderId="108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center" vertical="center" wrapText="1"/>
    </xf>
    <xf numFmtId="0" fontId="2" fillId="36" borderId="95" xfId="0" applyFont="1" applyFill="1" applyBorder="1" applyAlignment="1">
      <alignment horizontal="center" vertical="center" wrapText="1"/>
    </xf>
    <xf numFmtId="0" fontId="2" fillId="36" borderId="90" xfId="0" applyFont="1" applyFill="1" applyBorder="1" applyAlignment="1">
      <alignment horizontal="center" vertical="center" wrapText="1"/>
    </xf>
    <xf numFmtId="0" fontId="2" fillId="36" borderId="89" xfId="0" applyFont="1" applyFill="1" applyBorder="1" applyAlignment="1">
      <alignment horizontal="center" vertical="center" wrapText="1"/>
    </xf>
    <xf numFmtId="0" fontId="2" fillId="36" borderId="57" xfId="0" applyFont="1" applyFill="1" applyBorder="1" applyAlignment="1">
      <alignment horizontal="center" vertical="center" wrapText="1"/>
    </xf>
    <xf numFmtId="49" fontId="6" fillId="36" borderId="80" xfId="0" applyNumberFormat="1" applyFont="1" applyFill="1" applyBorder="1" applyAlignment="1">
      <alignment horizontal="center" vertical="center"/>
    </xf>
    <xf numFmtId="49" fontId="6" fillId="36" borderId="71" xfId="0" applyNumberFormat="1" applyFont="1" applyFill="1" applyBorder="1" applyAlignment="1">
      <alignment horizontal="center" vertical="center"/>
    </xf>
    <xf numFmtId="0" fontId="6" fillId="36" borderId="76" xfId="0" applyFont="1" applyFill="1" applyBorder="1" applyAlignment="1">
      <alignment horizontal="center" vertical="center"/>
    </xf>
    <xf numFmtId="0" fontId="6" fillId="36" borderId="64" xfId="0" applyFont="1" applyFill="1" applyBorder="1" applyAlignment="1">
      <alignment horizontal="center" vertical="center"/>
    </xf>
    <xf numFmtId="3" fontId="9" fillId="0" borderId="40" xfId="0" applyNumberFormat="1" applyFont="1" applyBorder="1" applyAlignment="1">
      <alignment horizontal="center" vertical="center"/>
    </xf>
    <xf numFmtId="3" fontId="9" fillId="0" borderId="38" xfId="0" applyNumberFormat="1" applyFont="1" applyBorder="1" applyAlignment="1">
      <alignment horizontal="center" vertical="center"/>
    </xf>
    <xf numFmtId="3" fontId="9" fillId="0" borderId="70" xfId="0" applyNumberFormat="1" applyFont="1" applyBorder="1" applyAlignment="1">
      <alignment horizontal="center" vertical="center"/>
    </xf>
    <xf numFmtId="3" fontId="9" fillId="0" borderId="92" xfId="0" applyNumberFormat="1" applyFont="1" applyBorder="1" applyAlignment="1">
      <alignment horizontal="center" vertical="center"/>
    </xf>
    <xf numFmtId="3" fontId="9" fillId="0" borderId="74" xfId="0" applyNumberFormat="1" applyFont="1" applyBorder="1" applyAlignment="1">
      <alignment horizontal="center" vertical="center"/>
    </xf>
    <xf numFmtId="3" fontId="9" fillId="0" borderId="75" xfId="0" applyNumberFormat="1" applyFont="1" applyBorder="1" applyAlignment="1">
      <alignment horizontal="center" vertical="center"/>
    </xf>
    <xf numFmtId="3" fontId="9" fillId="0" borderId="5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3" fontId="6" fillId="0" borderId="39" xfId="0" applyNumberFormat="1" applyFont="1" applyBorder="1" applyAlignment="1">
      <alignment horizontal="center" vertical="center" wrapText="1"/>
    </xf>
    <xf numFmtId="3" fontId="6" fillId="0" borderId="95" xfId="0" applyNumberFormat="1" applyFont="1" applyBorder="1" applyAlignment="1">
      <alignment horizontal="center" vertical="center" wrapText="1"/>
    </xf>
    <xf numFmtId="3" fontId="6" fillId="0" borderId="90" xfId="0" applyNumberFormat="1" applyFont="1" applyBorder="1" applyAlignment="1">
      <alignment horizontal="center" vertical="center" wrapText="1"/>
    </xf>
    <xf numFmtId="0" fontId="6" fillId="36" borderId="39" xfId="0" applyFont="1" applyFill="1" applyBorder="1" applyAlignment="1">
      <alignment horizontal="center" vertical="center" wrapText="1"/>
    </xf>
    <xf numFmtId="0" fontId="6" fillId="36" borderId="74" xfId="0" applyFont="1" applyFill="1" applyBorder="1" applyAlignment="1">
      <alignment horizontal="center" vertical="center" wrapText="1"/>
    </xf>
    <xf numFmtId="0" fontId="6" fillId="36" borderId="80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6" fillId="36" borderId="89" xfId="0" applyFont="1" applyFill="1" applyBorder="1" applyAlignment="1">
      <alignment horizontal="center" vertical="center" wrapText="1"/>
    </xf>
    <xf numFmtId="0" fontId="6" fillId="36" borderId="71" xfId="0" applyFont="1" applyFill="1" applyBorder="1" applyAlignment="1">
      <alignment horizontal="center" vertical="center" wrapText="1"/>
    </xf>
    <xf numFmtId="0" fontId="6" fillId="36" borderId="30" xfId="0" applyFont="1" applyFill="1" applyBorder="1" applyAlignment="1">
      <alignment horizontal="center" vertical="center" wrapText="1"/>
    </xf>
    <xf numFmtId="0" fontId="6" fillId="36" borderId="5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3" fillId="36" borderId="88" xfId="0" applyFont="1" applyFill="1" applyBorder="1" applyAlignment="1">
      <alignment horizontal="center" vertical="center"/>
    </xf>
    <xf numFmtId="0" fontId="3" fillId="36" borderId="34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2" fillId="36" borderId="80" xfId="0" applyFont="1" applyFill="1" applyBorder="1" applyAlignment="1">
      <alignment horizontal="center" wrapText="1"/>
    </xf>
    <xf numFmtId="0" fontId="12" fillId="36" borderId="89" xfId="0" applyFont="1" applyFill="1" applyBorder="1" applyAlignment="1">
      <alignment horizontal="center" wrapText="1"/>
    </xf>
    <xf numFmtId="0" fontId="12" fillId="36" borderId="71" xfId="0" applyFont="1" applyFill="1" applyBorder="1" applyAlignment="1">
      <alignment horizontal="center" wrapText="1"/>
    </xf>
    <xf numFmtId="0" fontId="12" fillId="36" borderId="57" xfId="0" applyFont="1" applyFill="1" applyBorder="1" applyAlignment="1">
      <alignment horizontal="center" wrapText="1"/>
    </xf>
    <xf numFmtId="0" fontId="2" fillId="36" borderId="67" xfId="0" applyFont="1" applyFill="1" applyBorder="1" applyAlignment="1">
      <alignment horizontal="center" vertical="center" wrapText="1"/>
    </xf>
    <xf numFmtId="0" fontId="2" fillId="36" borderId="63" xfId="0" applyFont="1" applyFill="1" applyBorder="1" applyAlignment="1">
      <alignment horizontal="center" vertical="center" wrapText="1"/>
    </xf>
    <xf numFmtId="0" fontId="3" fillId="36" borderId="88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2" fillId="36" borderId="67" xfId="0" applyFont="1" applyFill="1" applyBorder="1" applyAlignment="1">
      <alignment horizontal="right" vertical="center" wrapText="1"/>
    </xf>
    <xf numFmtId="0" fontId="2" fillId="36" borderId="13" xfId="0" applyFont="1" applyFill="1" applyBorder="1" applyAlignment="1">
      <alignment horizontal="right" vertical="center" wrapText="1"/>
    </xf>
    <xf numFmtId="0" fontId="2" fillId="36" borderId="63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2" fontId="6" fillId="36" borderId="80" xfId="0" applyNumberFormat="1" applyFont="1" applyFill="1" applyBorder="1" applyAlignment="1">
      <alignment horizontal="center" vertical="center" wrapText="1"/>
    </xf>
    <xf numFmtId="2" fontId="6" fillId="36" borderId="18" xfId="0" applyNumberFormat="1" applyFont="1" applyFill="1" applyBorder="1" applyAlignment="1">
      <alignment horizontal="center" vertical="center" wrapText="1"/>
    </xf>
    <xf numFmtId="2" fontId="6" fillId="36" borderId="89" xfId="0" applyNumberFormat="1" applyFont="1" applyFill="1" applyBorder="1" applyAlignment="1">
      <alignment horizontal="center" vertical="center" wrapText="1"/>
    </xf>
    <xf numFmtId="0" fontId="2" fillId="36" borderId="76" xfId="0" applyFont="1" applyFill="1" applyBorder="1" applyAlignment="1">
      <alignment horizontal="center" vertical="center"/>
    </xf>
    <xf numFmtId="0" fontId="2" fillId="36" borderId="64" xfId="0" applyFont="1" applyFill="1" applyBorder="1" applyAlignment="1">
      <alignment horizontal="center" vertical="center"/>
    </xf>
    <xf numFmtId="0" fontId="2" fillId="36" borderId="76" xfId="0" applyFont="1" applyFill="1" applyBorder="1" applyAlignment="1">
      <alignment horizontal="center" vertical="center" wrapText="1"/>
    </xf>
    <xf numFmtId="0" fontId="2" fillId="36" borderId="6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6" fillId="36" borderId="67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6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 vertical="top" wrapText="1"/>
    </xf>
    <xf numFmtId="0" fontId="64" fillId="36" borderId="107" xfId="0" applyFont="1" applyFill="1" applyBorder="1" applyAlignment="1">
      <alignment horizontal="center" vertical="center" wrapText="1"/>
    </xf>
    <xf numFmtId="0" fontId="64" fillId="36" borderId="88" xfId="0" applyFont="1" applyFill="1" applyBorder="1" applyAlignment="1">
      <alignment horizontal="center" vertical="center" wrapText="1"/>
    </xf>
    <xf numFmtId="0" fontId="64" fillId="36" borderId="35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11" fillId="36" borderId="112" xfId="0" applyFont="1" applyFill="1" applyBorder="1" applyAlignment="1">
      <alignment horizontal="center" vertical="center" wrapText="1"/>
    </xf>
    <xf numFmtId="0" fontId="11" fillId="36" borderId="51" xfId="0" applyFont="1" applyFill="1" applyBorder="1" applyAlignment="1">
      <alignment horizontal="center" vertical="center" wrapText="1"/>
    </xf>
    <xf numFmtId="0" fontId="11" fillId="36" borderId="101" xfId="0" applyFont="1" applyFill="1" applyBorder="1" applyAlignment="1">
      <alignment horizontal="center" vertical="center" wrapText="1"/>
    </xf>
    <xf numFmtId="0" fontId="11" fillId="36" borderId="2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1" fillId="36" borderId="21" xfId="0" applyFont="1" applyFill="1" applyBorder="1" applyAlignment="1">
      <alignment horizontal="center" vertical="center" wrapText="1"/>
    </xf>
    <xf numFmtId="0" fontId="11" fillId="36" borderId="15" xfId="0" applyFont="1" applyFill="1" applyBorder="1" applyAlignment="1">
      <alignment horizontal="center" vertical="center" wrapText="1"/>
    </xf>
    <xf numFmtId="0" fontId="11" fillId="36" borderId="113" xfId="0" applyFont="1" applyFill="1" applyBorder="1" applyAlignment="1">
      <alignment horizontal="center" vertical="center" wrapText="1"/>
    </xf>
    <xf numFmtId="0" fontId="11" fillId="36" borderId="26" xfId="0" applyFont="1" applyFill="1" applyBorder="1" applyAlignment="1">
      <alignment horizontal="center" vertical="center" wrapText="1"/>
    </xf>
    <xf numFmtId="0" fontId="11" fillId="36" borderId="3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" fillId="0" borderId="7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13" fillId="0" borderId="11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89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0" fontId="13" fillId="0" borderId="92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1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113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13" fillId="0" borderId="11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Alignment="1">
      <alignment horizontal="center" vertical="top"/>
    </xf>
    <xf numFmtId="4" fontId="13" fillId="0" borderId="108" xfId="0" applyNumberFormat="1" applyFont="1" applyBorder="1" applyAlignment="1">
      <alignment horizontal="center" vertical="center" wrapText="1"/>
    </xf>
    <xf numFmtId="4" fontId="13" fillId="0" borderId="43" xfId="0" applyNumberFormat="1" applyFont="1" applyBorder="1" applyAlignment="1">
      <alignment horizontal="center" vertical="center" wrapText="1"/>
    </xf>
    <xf numFmtId="4" fontId="13" fillId="0" borderId="33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3" fontId="13" fillId="0" borderId="108" xfId="0" applyNumberFormat="1" applyFont="1" applyBorder="1" applyAlignment="1">
      <alignment horizontal="center" vertical="center" wrapText="1"/>
    </xf>
    <xf numFmtId="9" fontId="13" fillId="0" borderId="107" xfId="59" applyFont="1" applyBorder="1" applyAlignment="1">
      <alignment horizontal="center" vertical="center"/>
    </xf>
    <xf numFmtId="9" fontId="13" fillId="0" borderId="88" xfId="59" applyFont="1" applyBorder="1" applyAlignment="1">
      <alignment horizontal="center" vertical="center"/>
    </xf>
    <xf numFmtId="9" fontId="13" fillId="0" borderId="34" xfId="59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36" borderId="60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63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 wrapText="1"/>
    </xf>
    <xf numFmtId="0" fontId="2" fillId="36" borderId="89" xfId="0" applyFont="1" applyFill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center" vertical="center" wrapText="1"/>
    </xf>
    <xf numFmtId="0" fontId="2" fillId="36" borderId="57" xfId="0" applyFont="1" applyFill="1" applyBorder="1" applyAlignment="1">
      <alignment horizontal="center" vertical="center" wrapText="1"/>
    </xf>
    <xf numFmtId="0" fontId="2" fillId="36" borderId="80" xfId="0" applyFont="1" applyFill="1" applyBorder="1" applyAlignment="1">
      <alignment horizontal="center" vertical="center" wrapText="1"/>
    </xf>
    <xf numFmtId="0" fontId="2" fillId="36" borderId="71" xfId="0" applyFont="1" applyFill="1" applyBorder="1" applyAlignment="1">
      <alignment horizontal="center" vertical="center" wrapText="1"/>
    </xf>
    <xf numFmtId="0" fontId="13" fillId="0" borderId="108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5" fontId="13" fillId="0" borderId="107" xfId="0" applyNumberFormat="1" applyFont="1" applyBorder="1" applyAlignment="1">
      <alignment horizontal="center" vertical="center"/>
    </xf>
    <xf numFmtId="3" fontId="13" fillId="0" borderId="43" xfId="0" applyNumberFormat="1" applyFont="1" applyBorder="1" applyAlignment="1">
      <alignment horizontal="center" vertical="center" wrapText="1"/>
    </xf>
    <xf numFmtId="3" fontId="13" fillId="0" borderId="33" xfId="0" applyNumberFormat="1" applyFont="1" applyBorder="1" applyAlignment="1">
      <alignment horizontal="center" vertical="center" wrapText="1"/>
    </xf>
    <xf numFmtId="3" fontId="13" fillId="0" borderId="76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165" fontId="13" fillId="0" borderId="88" xfId="0" applyNumberFormat="1" applyFont="1" applyBorder="1" applyAlignment="1">
      <alignment horizontal="center" vertical="center"/>
    </xf>
    <xf numFmtId="165" fontId="13" fillId="0" borderId="34" xfId="0" applyNumberFormat="1" applyFont="1" applyBorder="1" applyAlignment="1">
      <alignment horizontal="center" vertical="center"/>
    </xf>
    <xf numFmtId="4" fontId="13" fillId="0" borderId="76" xfId="0" applyNumberFormat="1" applyFont="1" applyBorder="1" applyAlignment="1">
      <alignment horizontal="center" vertical="center" wrapText="1"/>
    </xf>
    <xf numFmtId="0" fontId="2" fillId="36" borderId="48" xfId="0" applyFont="1" applyFill="1" applyBorder="1" applyAlignment="1">
      <alignment horizontal="center" vertical="center" wrapText="1"/>
    </xf>
    <xf numFmtId="0" fontId="13" fillId="0" borderId="107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36" borderId="0" xfId="0" applyFont="1" applyFill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0" borderId="116" xfId="0" applyFont="1" applyBorder="1" applyAlignment="1">
      <alignment horizontal="center" wrapText="1" shrinkToFit="1"/>
    </xf>
    <xf numFmtId="0" fontId="2" fillId="0" borderId="117" xfId="0" applyFont="1" applyBorder="1" applyAlignment="1">
      <alignment horizontal="center" wrapText="1" shrinkToFit="1"/>
    </xf>
    <xf numFmtId="0" fontId="2" fillId="0" borderId="101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3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36" borderId="71" xfId="0" applyFont="1" applyFill="1" applyBorder="1" applyAlignment="1">
      <alignment horizontal="right"/>
    </xf>
    <xf numFmtId="0" fontId="2" fillId="36" borderId="30" xfId="0" applyFont="1" applyFill="1" applyBorder="1" applyAlignment="1">
      <alignment horizontal="right"/>
    </xf>
    <xf numFmtId="0" fontId="7" fillId="36" borderId="67" xfId="0" applyFont="1" applyFill="1" applyBorder="1" applyAlignment="1">
      <alignment horizontal="right"/>
    </xf>
    <xf numFmtId="0" fontId="7" fillId="36" borderId="13" xfId="0" applyFont="1" applyFill="1" applyBorder="1" applyAlignment="1">
      <alignment horizontal="right"/>
    </xf>
    <xf numFmtId="0" fontId="7" fillId="36" borderId="71" xfId="0" applyFont="1" applyFill="1" applyBorder="1" applyAlignment="1">
      <alignment horizontal="right"/>
    </xf>
    <xf numFmtId="0" fontId="7" fillId="36" borderId="30" xfId="0" applyFont="1" applyFill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2" fillId="0" borderId="74" xfId="0" applyFont="1" applyBorder="1" applyAlignment="1">
      <alignment horizontal="left"/>
    </xf>
    <xf numFmtId="0" fontId="2" fillId="0" borderId="75" xfId="0" applyFont="1" applyBorder="1" applyAlignment="1">
      <alignment horizontal="left"/>
    </xf>
    <xf numFmtId="0" fontId="10" fillId="0" borderId="7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0" fillId="0" borderId="94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3" fontId="69" fillId="38" borderId="118" xfId="0" applyNumberFormat="1" applyFont="1" applyFill="1" applyBorder="1" applyAlignment="1">
      <alignment horizontal="center" vertical="center"/>
    </xf>
    <xf numFmtId="3" fontId="69" fillId="38" borderId="119" xfId="0" applyNumberFormat="1" applyFont="1" applyFill="1" applyBorder="1" applyAlignment="1">
      <alignment horizontal="center" vertical="center"/>
    </xf>
    <xf numFmtId="3" fontId="69" fillId="38" borderId="120" xfId="0" applyNumberFormat="1" applyFont="1" applyFill="1" applyBorder="1" applyAlignment="1">
      <alignment horizontal="center" vertical="center"/>
    </xf>
    <xf numFmtId="0" fontId="74" fillId="0" borderId="0" xfId="0" applyFont="1" applyAlignment="1">
      <alignment horizontal="center"/>
    </xf>
    <xf numFmtId="0" fontId="68" fillId="39" borderId="121" xfId="0" applyFont="1" applyFill="1" applyBorder="1" applyAlignment="1">
      <alignment horizontal="center" vertical="center" wrapText="1"/>
    </xf>
    <xf numFmtId="0" fontId="68" fillId="39" borderId="122" xfId="0" applyFont="1" applyFill="1" applyBorder="1" applyAlignment="1">
      <alignment horizontal="center" vertical="center" wrapText="1"/>
    </xf>
    <xf numFmtId="0" fontId="68" fillId="39" borderId="123" xfId="0" applyFont="1" applyFill="1" applyBorder="1" applyAlignment="1">
      <alignment horizontal="center" vertical="center"/>
    </xf>
    <xf numFmtId="0" fontId="68" fillId="39" borderId="124" xfId="0" applyFont="1" applyFill="1" applyBorder="1" applyAlignment="1">
      <alignment vertical="center"/>
    </xf>
    <xf numFmtId="0" fontId="68" fillId="39" borderId="125" xfId="0" applyFont="1" applyFill="1" applyBorder="1" applyAlignment="1">
      <alignment vertical="center"/>
    </xf>
    <xf numFmtId="0" fontId="69" fillId="38" borderId="126" xfId="0" applyFont="1" applyFill="1" applyBorder="1" applyAlignment="1">
      <alignment horizontal="center" vertical="center"/>
    </xf>
    <xf numFmtId="0" fontId="69" fillId="38" borderId="127" xfId="0" applyFont="1" applyFill="1" applyBorder="1" applyAlignment="1">
      <alignment horizontal="center" vertical="center"/>
    </xf>
    <xf numFmtId="0" fontId="69" fillId="38" borderId="128" xfId="0" applyFont="1" applyFill="1" applyBorder="1" applyAlignment="1">
      <alignment horizontal="center" vertical="center"/>
    </xf>
    <xf numFmtId="0" fontId="69" fillId="38" borderId="129" xfId="0" applyFont="1" applyFill="1" applyBorder="1" applyAlignment="1">
      <alignment horizontal="left" vertical="center" wrapText="1"/>
    </xf>
    <xf numFmtId="0" fontId="69" fillId="38" borderId="130" xfId="0" applyFont="1" applyFill="1" applyBorder="1" applyAlignment="1">
      <alignment horizontal="left" vertical="center" wrapText="1"/>
    </xf>
    <xf numFmtId="0" fontId="69" fillId="38" borderId="131" xfId="0" applyFont="1" applyFill="1" applyBorder="1" applyAlignment="1">
      <alignment horizontal="left" vertical="center" wrapText="1"/>
    </xf>
    <xf numFmtId="164" fontId="69" fillId="38" borderId="129" xfId="0" applyNumberFormat="1" applyFont="1" applyFill="1" applyBorder="1" applyAlignment="1">
      <alignment horizontal="center" vertical="center"/>
    </xf>
    <xf numFmtId="164" fontId="69" fillId="38" borderId="130" xfId="0" applyNumberFormat="1" applyFont="1" applyFill="1" applyBorder="1" applyAlignment="1">
      <alignment horizontal="center" vertical="center"/>
    </xf>
    <xf numFmtId="164" fontId="69" fillId="38" borderId="131" xfId="0" applyNumberFormat="1" applyFont="1" applyFill="1" applyBorder="1" applyAlignment="1">
      <alignment horizontal="center" vertical="center"/>
    </xf>
    <xf numFmtId="3" fontId="69" fillId="38" borderId="129" xfId="0" applyNumberFormat="1" applyFont="1" applyFill="1" applyBorder="1" applyAlignment="1">
      <alignment horizontal="center" vertical="center"/>
    </xf>
    <xf numFmtId="3" fontId="69" fillId="38" borderId="130" xfId="0" applyNumberFormat="1" applyFont="1" applyFill="1" applyBorder="1" applyAlignment="1">
      <alignment horizontal="center" vertical="center"/>
    </xf>
    <xf numFmtId="3" fontId="69" fillId="38" borderId="131" xfId="0" applyNumberFormat="1" applyFont="1" applyFill="1" applyBorder="1" applyAlignment="1">
      <alignment horizontal="center" vertical="center"/>
    </xf>
    <xf numFmtId="0" fontId="69" fillId="38" borderId="129" xfId="0" applyFont="1" applyFill="1" applyBorder="1" applyAlignment="1">
      <alignment horizontal="left" vertical="center"/>
    </xf>
    <xf numFmtId="0" fontId="69" fillId="38" borderId="130" xfId="0" applyFont="1" applyFill="1" applyBorder="1" applyAlignment="1">
      <alignment horizontal="left" vertical="center"/>
    </xf>
    <xf numFmtId="0" fontId="69" fillId="38" borderId="131" xfId="0" applyFont="1" applyFill="1" applyBorder="1" applyAlignment="1">
      <alignment horizontal="left" vertical="center"/>
    </xf>
    <xf numFmtId="0" fontId="71" fillId="39" borderId="123" xfId="0" applyFont="1" applyFill="1" applyBorder="1" applyAlignment="1">
      <alignment horizontal="center" vertical="center"/>
    </xf>
    <xf numFmtId="0" fontId="71" fillId="39" borderId="124" xfId="0" applyFont="1" applyFill="1" applyBorder="1" applyAlignment="1">
      <alignment horizontal="center" vertical="center"/>
    </xf>
    <xf numFmtId="0" fontId="71" fillId="39" borderId="125" xfId="0" applyFont="1" applyFill="1" applyBorder="1" applyAlignment="1">
      <alignment horizontal="center" vertical="center"/>
    </xf>
    <xf numFmtId="49" fontId="12" fillId="0" borderId="72" xfId="0" applyNumberFormat="1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85" xfId="0" applyBorder="1" applyAlignment="1">
      <alignment horizontal="left" vertical="center" wrapText="1"/>
    </xf>
    <xf numFmtId="0" fontId="13" fillId="0" borderId="18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49" fontId="12" fillId="0" borderId="41" xfId="0" applyNumberFormat="1" applyFont="1" applyBorder="1" applyAlignment="1">
      <alignment horizontal="left" vertical="center" wrapText="1"/>
    </xf>
    <xf numFmtId="49" fontId="12" fillId="0" borderId="47" xfId="0" applyNumberFormat="1" applyFont="1" applyBorder="1" applyAlignment="1">
      <alignment horizontal="left" vertical="center" wrapText="1"/>
    </xf>
    <xf numFmtId="49" fontId="12" fillId="0" borderId="91" xfId="0" applyNumberFormat="1" applyFont="1" applyBorder="1" applyAlignment="1">
      <alignment horizontal="left" vertical="center" wrapText="1"/>
    </xf>
    <xf numFmtId="49" fontId="12" fillId="0" borderId="40" xfId="0" applyNumberFormat="1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49" fontId="12" fillId="0" borderId="38" xfId="0" applyNumberFormat="1" applyFont="1" applyBorder="1" applyAlignment="1">
      <alignment horizontal="left" vertical="center" wrapText="1"/>
    </xf>
    <xf numFmtId="49" fontId="12" fillId="0" borderId="70" xfId="0" applyNumberFormat="1" applyFont="1" applyBorder="1" applyAlignment="1">
      <alignment horizontal="left" vertical="center" wrapText="1"/>
    </xf>
    <xf numFmtId="49" fontId="12" fillId="0" borderId="46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9" fontId="12" fillId="0" borderId="21" xfId="0" applyNumberFormat="1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3" fontId="2" fillId="34" borderId="0" xfId="0" applyNumberFormat="1" applyFont="1" applyFill="1" applyAlignment="1">
      <alignment horizontal="center" vertical="center"/>
    </xf>
    <xf numFmtId="0" fontId="2" fillId="36" borderId="67" xfId="0" applyFont="1" applyFill="1" applyBorder="1" applyAlignment="1">
      <alignment horizontal="center" vertical="center"/>
    </xf>
    <xf numFmtId="49" fontId="12" fillId="0" borderId="80" xfId="0" applyNumberFormat="1" applyFont="1" applyBorder="1" applyAlignment="1">
      <alignment horizontal="left" vertical="center" wrapText="1"/>
    </xf>
    <xf numFmtId="49" fontId="12" fillId="0" borderId="18" xfId="0" applyNumberFormat="1" applyFont="1" applyBorder="1" applyAlignment="1">
      <alignment horizontal="left" vertical="center" wrapText="1"/>
    </xf>
    <xf numFmtId="49" fontId="12" fillId="0" borderId="89" xfId="0" applyNumberFormat="1" applyFont="1" applyBorder="1" applyAlignment="1">
      <alignment horizontal="left" vertical="center" wrapText="1"/>
    </xf>
    <xf numFmtId="49" fontId="12" fillId="0" borderId="0" xfId="0" applyNumberFormat="1" applyFont="1" applyAlignment="1">
      <alignment horizontal="left" vertical="center" wrapText="1"/>
    </xf>
    <xf numFmtId="49" fontId="12" fillId="0" borderId="19" xfId="0" applyNumberFormat="1" applyFont="1" applyBorder="1" applyAlignment="1">
      <alignment horizontal="left" vertical="center" wrapText="1"/>
    </xf>
    <xf numFmtId="0" fontId="3" fillId="36" borderId="48" xfId="0" applyFont="1" applyFill="1" applyBorder="1" applyAlignment="1">
      <alignment horizontal="right" vertical="center" wrapText="1"/>
    </xf>
    <xf numFmtId="0" fontId="3" fillId="36" borderId="64" xfId="0" applyFont="1" applyFill="1" applyBorder="1" applyAlignment="1">
      <alignment horizontal="right" vertical="center" wrapText="1"/>
    </xf>
    <xf numFmtId="3" fontId="13" fillId="36" borderId="48" xfId="0" applyNumberFormat="1" applyFont="1" applyFill="1" applyBorder="1" applyAlignment="1">
      <alignment horizontal="center" vertical="center"/>
    </xf>
    <xf numFmtId="3" fontId="13" fillId="36" borderId="6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8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8" customWidth="1"/>
    <col min="2" max="2" width="18.7109375" style="8" customWidth="1"/>
    <col min="3" max="3" width="69.7109375" style="8" customWidth="1"/>
    <col min="4" max="4" width="9.140625" style="8" customWidth="1"/>
    <col min="5" max="6" width="15.7109375" style="8" customWidth="1"/>
    <col min="7" max="8" width="18.28125" style="45" customWidth="1"/>
    <col min="9" max="9" width="16.57421875" style="148" customWidth="1"/>
    <col min="10" max="16384" width="9.140625" style="8" customWidth="1"/>
  </cols>
  <sheetData>
    <row r="1" spans="6:11" ht="15.75">
      <c r="F1" s="247"/>
      <c r="H1" s="158"/>
      <c r="I1" s="158" t="s">
        <v>654</v>
      </c>
      <c r="J1" s="248"/>
      <c r="K1" s="248"/>
    </row>
    <row r="2" spans="2:9" ht="20.25" customHeight="1">
      <c r="B2" s="555" t="s">
        <v>574</v>
      </c>
      <c r="C2" s="555"/>
      <c r="D2" s="555"/>
      <c r="E2" s="555"/>
      <c r="F2" s="555"/>
      <c r="G2" s="555"/>
      <c r="H2" s="555"/>
      <c r="I2" s="555"/>
    </row>
    <row r="3" spans="2:9" ht="19.5" customHeight="1">
      <c r="B3" s="555" t="s">
        <v>765</v>
      </c>
      <c r="C3" s="555"/>
      <c r="D3" s="555"/>
      <c r="E3" s="555"/>
      <c r="F3" s="555"/>
      <c r="G3" s="555"/>
      <c r="H3" s="555"/>
      <c r="I3" s="555"/>
    </row>
    <row r="4" spans="2:9" ht="12" customHeight="1">
      <c r="B4" s="249"/>
      <c r="C4" s="249"/>
      <c r="D4" s="249"/>
      <c r="E4" s="249"/>
      <c r="F4" s="249"/>
      <c r="G4" s="148"/>
      <c r="H4" s="35"/>
      <c r="I4" s="35"/>
    </row>
    <row r="5" spans="2:9" ht="12" customHeight="1" thickBot="1">
      <c r="B5" s="112"/>
      <c r="C5" s="112"/>
      <c r="D5" s="112"/>
      <c r="E5" s="249"/>
      <c r="F5" s="249"/>
      <c r="G5" s="148"/>
      <c r="H5" s="35"/>
      <c r="I5" s="35" t="s">
        <v>127</v>
      </c>
    </row>
    <row r="6" spans="2:9" ht="29.25" customHeight="1">
      <c r="B6" s="556" t="s">
        <v>60</v>
      </c>
      <c r="C6" s="564" t="s">
        <v>61</v>
      </c>
      <c r="D6" s="562" t="s">
        <v>83</v>
      </c>
      <c r="E6" s="558" t="s">
        <v>766</v>
      </c>
      <c r="F6" s="560" t="s">
        <v>767</v>
      </c>
      <c r="G6" s="568" t="s">
        <v>748</v>
      </c>
      <c r="H6" s="569"/>
      <c r="I6" s="566" t="s">
        <v>768</v>
      </c>
    </row>
    <row r="7" spans="2:9" ht="24.75" customHeight="1">
      <c r="B7" s="557"/>
      <c r="C7" s="565"/>
      <c r="D7" s="563"/>
      <c r="E7" s="559"/>
      <c r="F7" s="561"/>
      <c r="G7" s="212" t="s">
        <v>67</v>
      </c>
      <c r="H7" s="261" t="s">
        <v>46</v>
      </c>
      <c r="I7" s="567"/>
    </row>
    <row r="8" spans="1:9" ht="16.5" customHeight="1" thickBot="1">
      <c r="A8" s="59"/>
      <c r="B8" s="250">
        <v>1</v>
      </c>
      <c r="C8" s="175">
        <v>2</v>
      </c>
      <c r="D8" s="251">
        <v>3</v>
      </c>
      <c r="E8" s="174">
        <v>4</v>
      </c>
      <c r="F8" s="251">
        <v>5</v>
      </c>
      <c r="G8" s="156">
        <v>6</v>
      </c>
      <c r="H8" s="262">
        <v>7</v>
      </c>
      <c r="I8" s="157">
        <v>8</v>
      </c>
    </row>
    <row r="9" spans="1:9" ht="19.5" customHeight="1">
      <c r="A9" s="59"/>
      <c r="B9" s="361"/>
      <c r="C9" s="362" t="s">
        <v>769</v>
      </c>
      <c r="D9" s="363">
        <v>1001</v>
      </c>
      <c r="E9" s="364">
        <f>+E10+E13+E16+E17-E18+E19+E20</f>
        <v>623440</v>
      </c>
      <c r="F9" s="365">
        <f>+F10+F13+F16+F17-F18+F19+F20</f>
        <v>824548</v>
      </c>
      <c r="G9" s="366">
        <f>+G10+G13+G16+G17-G18+G19+G20</f>
        <v>824548</v>
      </c>
      <c r="H9" s="367">
        <f>+H10+H13+H16+H17-H18+H19+H20</f>
        <v>822106</v>
      </c>
      <c r="I9" s="368">
        <f>_xlfn.IFERROR(H9/G9,"  ")</f>
        <v>0.9970383773897942</v>
      </c>
    </row>
    <row r="10" spans="1:9" ht="13.5" customHeight="1">
      <c r="A10" s="59"/>
      <c r="B10" s="252">
        <v>60</v>
      </c>
      <c r="C10" s="167" t="s">
        <v>575</v>
      </c>
      <c r="D10" s="253">
        <v>1002</v>
      </c>
      <c r="E10" s="369">
        <f>+E11+E12</f>
        <v>5381</v>
      </c>
      <c r="F10" s="370">
        <f>+F11+F12</f>
        <v>7000</v>
      </c>
      <c r="G10" s="371">
        <f>+G11+G12</f>
        <v>7000</v>
      </c>
      <c r="H10" s="372">
        <f>+H11+H12</f>
        <v>191</v>
      </c>
      <c r="I10" s="373">
        <f>_xlfn.IFERROR(H10/G10,"  ")</f>
        <v>0.027285714285714285</v>
      </c>
    </row>
    <row r="11" spans="1:9" ht="19.5" customHeight="1">
      <c r="A11" s="59"/>
      <c r="B11" s="252" t="s">
        <v>576</v>
      </c>
      <c r="C11" s="167" t="s">
        <v>577</v>
      </c>
      <c r="D11" s="253">
        <v>1003</v>
      </c>
      <c r="E11" s="374">
        <v>5381</v>
      </c>
      <c r="F11" s="370">
        <v>7000</v>
      </c>
      <c r="G11" s="369">
        <v>7000</v>
      </c>
      <c r="H11" s="375">
        <v>191</v>
      </c>
      <c r="I11" s="373">
        <f>_xlfn.IFERROR(H11/G11,"  ")</f>
        <v>0.027285714285714285</v>
      </c>
    </row>
    <row r="12" spans="1:9" ht="19.5" customHeight="1">
      <c r="A12" s="59"/>
      <c r="B12" s="252" t="s">
        <v>578</v>
      </c>
      <c r="C12" s="167" t="s">
        <v>579</v>
      </c>
      <c r="D12" s="253">
        <v>1004</v>
      </c>
      <c r="E12" s="374"/>
      <c r="F12" s="370"/>
      <c r="G12" s="376"/>
      <c r="H12" s="370"/>
      <c r="I12" s="373" t="str">
        <f aca="true" t="shared" si="0" ref="I12:I75">_xlfn.IFERROR(H12/G12,"  ")</f>
        <v>  </v>
      </c>
    </row>
    <row r="13" spans="1:9" ht="19.5" customHeight="1">
      <c r="A13" s="59"/>
      <c r="B13" s="252">
        <v>61</v>
      </c>
      <c r="C13" s="167" t="s">
        <v>580</v>
      </c>
      <c r="D13" s="253">
        <v>1005</v>
      </c>
      <c r="E13" s="374">
        <f>+E14+E15</f>
        <v>598133</v>
      </c>
      <c r="F13" s="370">
        <f>+F14+F15</f>
        <v>760764</v>
      </c>
      <c r="G13" s="376">
        <f>+G14+G15</f>
        <v>760764</v>
      </c>
      <c r="H13" s="370">
        <f>+H14+H15</f>
        <v>765660</v>
      </c>
      <c r="I13" s="373">
        <f t="shared" si="0"/>
        <v>1.0064356357556352</v>
      </c>
    </row>
    <row r="14" spans="1:9" ht="19.5" customHeight="1">
      <c r="A14" s="59"/>
      <c r="B14" s="252" t="s">
        <v>581</v>
      </c>
      <c r="C14" s="167" t="s">
        <v>582</v>
      </c>
      <c r="D14" s="253">
        <v>1006</v>
      </c>
      <c r="E14" s="374">
        <v>598133</v>
      </c>
      <c r="F14" s="377">
        <v>760764</v>
      </c>
      <c r="G14" s="378">
        <v>760764</v>
      </c>
      <c r="H14" s="375">
        <v>765660</v>
      </c>
      <c r="I14" s="373">
        <f t="shared" si="0"/>
        <v>1.0064356357556352</v>
      </c>
    </row>
    <row r="15" spans="1:9" ht="19.5" customHeight="1">
      <c r="A15" s="59"/>
      <c r="B15" s="252" t="s">
        <v>583</v>
      </c>
      <c r="C15" s="167" t="s">
        <v>584</v>
      </c>
      <c r="D15" s="253">
        <v>1007</v>
      </c>
      <c r="E15" s="374"/>
      <c r="F15" s="370"/>
      <c r="G15" s="376"/>
      <c r="H15" s="370"/>
      <c r="I15" s="373" t="str">
        <f t="shared" si="0"/>
        <v>  </v>
      </c>
    </row>
    <row r="16" spans="1:9" ht="19.5" customHeight="1">
      <c r="A16" s="59"/>
      <c r="B16" s="252">
        <v>62</v>
      </c>
      <c r="C16" s="167" t="s">
        <v>585</v>
      </c>
      <c r="D16" s="253">
        <v>1008</v>
      </c>
      <c r="E16" s="374"/>
      <c r="F16" s="370"/>
      <c r="G16" s="376"/>
      <c r="H16" s="370"/>
      <c r="I16" s="373" t="str">
        <f t="shared" si="0"/>
        <v>  </v>
      </c>
    </row>
    <row r="17" spans="1:9" ht="19.5" customHeight="1">
      <c r="A17" s="59"/>
      <c r="B17" s="252">
        <v>630</v>
      </c>
      <c r="C17" s="167" t="s">
        <v>586</v>
      </c>
      <c r="D17" s="253">
        <v>1009</v>
      </c>
      <c r="E17" s="374"/>
      <c r="F17" s="370"/>
      <c r="G17" s="376"/>
      <c r="H17" s="370"/>
      <c r="I17" s="373" t="str">
        <f t="shared" si="0"/>
        <v>  </v>
      </c>
    </row>
    <row r="18" spans="1:9" ht="19.5" customHeight="1">
      <c r="A18" s="59"/>
      <c r="B18" s="252">
        <v>631</v>
      </c>
      <c r="C18" s="167" t="s">
        <v>587</v>
      </c>
      <c r="D18" s="253">
        <v>1010</v>
      </c>
      <c r="E18" s="374"/>
      <c r="F18" s="370"/>
      <c r="G18" s="376"/>
      <c r="H18" s="370"/>
      <c r="I18" s="373" t="str">
        <f t="shared" si="0"/>
        <v>  </v>
      </c>
    </row>
    <row r="19" spans="1:9" ht="19.5" customHeight="1">
      <c r="A19" s="59"/>
      <c r="B19" s="252" t="s">
        <v>588</v>
      </c>
      <c r="C19" s="167" t="s">
        <v>589</v>
      </c>
      <c r="D19" s="253">
        <v>1011</v>
      </c>
      <c r="E19" s="374">
        <v>19926</v>
      </c>
      <c r="F19" s="377">
        <v>56784</v>
      </c>
      <c r="G19" s="379">
        <v>56784</v>
      </c>
      <c r="H19" s="370">
        <v>56255</v>
      </c>
      <c r="I19" s="373">
        <f t="shared" si="0"/>
        <v>0.9906839954916878</v>
      </c>
    </row>
    <row r="20" spans="1:9" ht="27" customHeight="1">
      <c r="A20" s="59"/>
      <c r="B20" s="252" t="s">
        <v>590</v>
      </c>
      <c r="C20" s="167" t="s">
        <v>591</v>
      </c>
      <c r="D20" s="253">
        <v>1012</v>
      </c>
      <c r="E20" s="374"/>
      <c r="F20" s="370"/>
      <c r="G20" s="376"/>
      <c r="H20" s="370"/>
      <c r="I20" s="373" t="str">
        <f t="shared" si="0"/>
        <v>  </v>
      </c>
    </row>
    <row r="21" spans="1:9" ht="25.5" customHeight="1">
      <c r="A21" s="59"/>
      <c r="B21" s="380"/>
      <c r="C21" s="381" t="s">
        <v>592</v>
      </c>
      <c r="D21" s="382">
        <v>1013</v>
      </c>
      <c r="E21" s="383">
        <f>+E22+E23+E24+E28+E29+E30+E31+E32</f>
        <v>613046</v>
      </c>
      <c r="F21" s="370">
        <f>+F22+F23+F24+F28+F29+F30+F31+F32</f>
        <v>762888</v>
      </c>
      <c r="G21" s="384">
        <f>+G22+G23+G24+G28+G29+G30+G31+G32</f>
        <v>762888</v>
      </c>
      <c r="H21" s="377">
        <f>+H22+H23+H24+H28+H29+H30+H31+H32</f>
        <v>741861</v>
      </c>
      <c r="I21" s="385">
        <f t="shared" si="0"/>
        <v>0.9724376317362444</v>
      </c>
    </row>
    <row r="22" spans="1:9" ht="19.5" customHeight="1">
      <c r="A22" s="59"/>
      <c r="B22" s="252">
        <v>50</v>
      </c>
      <c r="C22" s="167" t="s">
        <v>593</v>
      </c>
      <c r="D22" s="253">
        <v>1014</v>
      </c>
      <c r="E22" s="374">
        <v>1825</v>
      </c>
      <c r="F22" s="377">
        <v>934</v>
      </c>
      <c r="G22" s="378">
        <v>934</v>
      </c>
      <c r="H22" s="375">
        <v>72</v>
      </c>
      <c r="I22" s="373">
        <f t="shared" si="0"/>
        <v>0.07708779443254818</v>
      </c>
    </row>
    <row r="23" spans="1:9" ht="19.5" customHeight="1">
      <c r="A23" s="59"/>
      <c r="B23" s="252">
        <v>51</v>
      </c>
      <c r="C23" s="167" t="s">
        <v>594</v>
      </c>
      <c r="D23" s="253">
        <v>1015</v>
      </c>
      <c r="E23" s="374">
        <v>109592</v>
      </c>
      <c r="F23" s="377">
        <v>164533</v>
      </c>
      <c r="G23" s="378">
        <v>164533</v>
      </c>
      <c r="H23" s="375">
        <v>175127</v>
      </c>
      <c r="I23" s="373">
        <f t="shared" si="0"/>
        <v>1.0643882990038473</v>
      </c>
    </row>
    <row r="24" spans="1:9" ht="24" customHeight="1">
      <c r="A24" s="59"/>
      <c r="B24" s="252">
        <v>52</v>
      </c>
      <c r="C24" s="167" t="s">
        <v>595</v>
      </c>
      <c r="D24" s="253">
        <v>1016</v>
      </c>
      <c r="E24" s="374">
        <f>+E25+E26+E27</f>
        <v>342763</v>
      </c>
      <c r="F24" s="370">
        <f>+F25+F26+F27</f>
        <v>423663</v>
      </c>
      <c r="G24" s="384">
        <f>+G25+G26+G27</f>
        <v>423663</v>
      </c>
      <c r="H24" s="370">
        <f>+H25+H26+H27</f>
        <v>394948</v>
      </c>
      <c r="I24" s="373">
        <f t="shared" si="0"/>
        <v>0.9322220727323368</v>
      </c>
    </row>
    <row r="25" spans="1:9" ht="25.5" customHeight="1">
      <c r="A25" s="59"/>
      <c r="B25" s="252">
        <v>520</v>
      </c>
      <c r="C25" s="167" t="s">
        <v>596</v>
      </c>
      <c r="D25" s="253">
        <v>1017</v>
      </c>
      <c r="E25" s="374">
        <v>260101</v>
      </c>
      <c r="F25" s="377">
        <v>322534</v>
      </c>
      <c r="G25" s="378">
        <v>322534</v>
      </c>
      <c r="H25" s="375">
        <v>303733</v>
      </c>
      <c r="I25" s="373">
        <f t="shared" si="0"/>
        <v>0.9417084710449131</v>
      </c>
    </row>
    <row r="26" spans="1:9" ht="19.5" customHeight="1">
      <c r="A26" s="59"/>
      <c r="B26" s="252">
        <v>521</v>
      </c>
      <c r="C26" s="167" t="s">
        <v>597</v>
      </c>
      <c r="D26" s="253">
        <v>1018</v>
      </c>
      <c r="E26" s="374">
        <v>41784</v>
      </c>
      <c r="F26" s="377">
        <v>49969</v>
      </c>
      <c r="G26" s="378">
        <v>49969</v>
      </c>
      <c r="H26" s="375">
        <v>46020</v>
      </c>
      <c r="I26" s="373">
        <f t="shared" si="0"/>
        <v>0.9209710020212531</v>
      </c>
    </row>
    <row r="27" spans="1:9" ht="19.5" customHeight="1">
      <c r="A27" s="59"/>
      <c r="B27" s="252" t="s">
        <v>598</v>
      </c>
      <c r="C27" s="167" t="s">
        <v>599</v>
      </c>
      <c r="D27" s="253">
        <v>1019</v>
      </c>
      <c r="E27" s="374">
        <v>40878</v>
      </c>
      <c r="F27" s="377">
        <v>51160</v>
      </c>
      <c r="G27" s="378">
        <v>51160</v>
      </c>
      <c r="H27" s="375">
        <v>45195</v>
      </c>
      <c r="I27" s="373">
        <f t="shared" si="0"/>
        <v>0.8834050039093041</v>
      </c>
    </row>
    <row r="28" spans="1:9" ht="19.5" customHeight="1">
      <c r="A28" s="59"/>
      <c r="B28" s="252">
        <v>540</v>
      </c>
      <c r="C28" s="167" t="s">
        <v>600</v>
      </c>
      <c r="D28" s="253">
        <v>1020</v>
      </c>
      <c r="E28" s="374">
        <v>43930</v>
      </c>
      <c r="F28" s="377">
        <v>47000</v>
      </c>
      <c r="G28" s="378">
        <v>47000</v>
      </c>
      <c r="H28" s="375">
        <v>46891</v>
      </c>
      <c r="I28" s="373">
        <f t="shared" si="0"/>
        <v>0.9976808510638298</v>
      </c>
    </row>
    <row r="29" spans="1:9" ht="19.5" customHeight="1">
      <c r="A29" s="59"/>
      <c r="B29" s="252" t="s">
        <v>601</v>
      </c>
      <c r="C29" s="167" t="s">
        <v>602</v>
      </c>
      <c r="D29" s="253">
        <v>1021</v>
      </c>
      <c r="E29" s="374"/>
      <c r="F29" s="370"/>
      <c r="G29" s="376"/>
      <c r="H29" s="370"/>
      <c r="I29" s="373" t="str">
        <f t="shared" si="0"/>
        <v>  </v>
      </c>
    </row>
    <row r="30" spans="1:9" ht="25.5" customHeight="1">
      <c r="A30" s="59"/>
      <c r="B30" s="252">
        <v>53</v>
      </c>
      <c r="C30" s="167" t="s">
        <v>603</v>
      </c>
      <c r="D30" s="253">
        <v>1022</v>
      </c>
      <c r="E30" s="374">
        <v>62431</v>
      </c>
      <c r="F30" s="377">
        <v>66311</v>
      </c>
      <c r="G30" s="378">
        <v>66311</v>
      </c>
      <c r="H30" s="375">
        <v>62792</v>
      </c>
      <c r="I30" s="373">
        <f t="shared" si="0"/>
        <v>0.9469318815882735</v>
      </c>
    </row>
    <row r="31" spans="1:9" ht="19.5" customHeight="1">
      <c r="A31" s="59"/>
      <c r="B31" s="252" t="s">
        <v>604</v>
      </c>
      <c r="C31" s="167" t="s">
        <v>605</v>
      </c>
      <c r="D31" s="253">
        <v>1023</v>
      </c>
      <c r="E31" s="374">
        <v>5314</v>
      </c>
      <c r="F31" s="377">
        <v>17800</v>
      </c>
      <c r="G31" s="378">
        <v>17800</v>
      </c>
      <c r="H31" s="375">
        <v>19330</v>
      </c>
      <c r="I31" s="373">
        <f t="shared" si="0"/>
        <v>1.0859550561797753</v>
      </c>
    </row>
    <row r="32" spans="1:9" ht="19.5" customHeight="1">
      <c r="A32" s="59"/>
      <c r="B32" s="252">
        <v>55</v>
      </c>
      <c r="C32" s="167" t="s">
        <v>606</v>
      </c>
      <c r="D32" s="253">
        <v>1024</v>
      </c>
      <c r="E32" s="374">
        <v>47191</v>
      </c>
      <c r="F32" s="377">
        <v>42647</v>
      </c>
      <c r="G32" s="378">
        <v>42647</v>
      </c>
      <c r="H32" s="375">
        <v>42701</v>
      </c>
      <c r="I32" s="373">
        <f t="shared" si="0"/>
        <v>1.0012662086430464</v>
      </c>
    </row>
    <row r="33" spans="1:9" ht="19.5" customHeight="1">
      <c r="A33" s="59"/>
      <c r="B33" s="380"/>
      <c r="C33" s="381" t="s">
        <v>607</v>
      </c>
      <c r="D33" s="382">
        <v>1025</v>
      </c>
      <c r="E33" s="383">
        <f>+E9-E21</f>
        <v>10394</v>
      </c>
      <c r="F33" s="377">
        <f>+F9-F21</f>
        <v>61660</v>
      </c>
      <c r="G33" s="379">
        <f>+G9-G21</f>
        <v>61660</v>
      </c>
      <c r="H33" s="377">
        <f>+H9-H21</f>
        <v>80245</v>
      </c>
      <c r="I33" s="385">
        <f t="shared" si="0"/>
        <v>1.301410963347389</v>
      </c>
    </row>
    <row r="34" spans="1:9" ht="19.5" customHeight="1">
      <c r="A34" s="59"/>
      <c r="B34" s="380"/>
      <c r="C34" s="381" t="s">
        <v>608</v>
      </c>
      <c r="D34" s="382">
        <v>1026</v>
      </c>
      <c r="E34" s="383"/>
      <c r="F34" s="370"/>
      <c r="G34" s="376"/>
      <c r="H34" s="377"/>
      <c r="I34" s="385" t="str">
        <f t="shared" si="0"/>
        <v>  </v>
      </c>
    </row>
    <row r="35" spans="1:9" ht="19.5" customHeight="1">
      <c r="A35" s="59"/>
      <c r="B35" s="380"/>
      <c r="C35" s="386" t="s">
        <v>770</v>
      </c>
      <c r="D35" s="382">
        <v>1027</v>
      </c>
      <c r="E35" s="387">
        <f>+E36+E37+E38+E39</f>
        <v>694</v>
      </c>
      <c r="F35" s="388">
        <f>+F36+F37+F38+F39</f>
        <v>950</v>
      </c>
      <c r="G35" s="378">
        <f>+G36+G37+G38+G39</f>
        <v>950</v>
      </c>
      <c r="H35" s="389">
        <f>+H36+H37+H38+H39</f>
        <v>983</v>
      </c>
      <c r="I35" s="368">
        <f t="shared" si="0"/>
        <v>1.0347368421052632</v>
      </c>
    </row>
    <row r="36" spans="1:9" ht="25.5" customHeight="1">
      <c r="A36" s="59"/>
      <c r="B36" s="252" t="s">
        <v>609</v>
      </c>
      <c r="C36" s="167" t="s">
        <v>610</v>
      </c>
      <c r="D36" s="253">
        <v>1028</v>
      </c>
      <c r="E36" s="374"/>
      <c r="F36" s="384"/>
      <c r="G36" s="369"/>
      <c r="H36" s="375"/>
      <c r="I36" s="373" t="str">
        <f t="shared" si="0"/>
        <v>  </v>
      </c>
    </row>
    <row r="37" spans="1:9" ht="14.25" customHeight="1">
      <c r="A37" s="59"/>
      <c r="B37" s="252">
        <v>662</v>
      </c>
      <c r="C37" s="167" t="s">
        <v>611</v>
      </c>
      <c r="D37" s="253">
        <v>1029</v>
      </c>
      <c r="E37" s="374">
        <v>650</v>
      </c>
      <c r="F37" s="370">
        <v>950</v>
      </c>
      <c r="G37" s="369">
        <v>950</v>
      </c>
      <c r="H37" s="375">
        <v>969</v>
      </c>
      <c r="I37" s="373">
        <f t="shared" si="0"/>
        <v>1.02</v>
      </c>
    </row>
    <row r="38" spans="1:9" ht="24" customHeight="1">
      <c r="A38" s="59"/>
      <c r="B38" s="252" t="s">
        <v>125</v>
      </c>
      <c r="C38" s="167" t="s">
        <v>612</v>
      </c>
      <c r="D38" s="253">
        <v>1030</v>
      </c>
      <c r="E38" s="374">
        <v>44</v>
      </c>
      <c r="F38" s="370">
        <v>0</v>
      </c>
      <c r="G38" s="376">
        <v>0</v>
      </c>
      <c r="H38" s="375">
        <v>14</v>
      </c>
      <c r="I38" s="373" t="str">
        <f t="shared" si="0"/>
        <v>  </v>
      </c>
    </row>
    <row r="39" spans="1:9" ht="19.5" customHeight="1">
      <c r="A39" s="59"/>
      <c r="B39" s="252" t="s">
        <v>613</v>
      </c>
      <c r="C39" s="167" t="s">
        <v>614</v>
      </c>
      <c r="D39" s="253">
        <v>1031</v>
      </c>
      <c r="E39" s="374"/>
      <c r="F39" s="370"/>
      <c r="G39" s="376"/>
      <c r="H39" s="375"/>
      <c r="I39" s="373" t="str">
        <f t="shared" si="0"/>
        <v>  </v>
      </c>
    </row>
    <row r="40" spans="1:9" ht="19.5" customHeight="1">
      <c r="A40" s="59"/>
      <c r="B40" s="380"/>
      <c r="C40" s="386" t="s">
        <v>771</v>
      </c>
      <c r="D40" s="382">
        <v>1032</v>
      </c>
      <c r="E40" s="387">
        <f>+E41+E42+E43+E44</f>
        <v>646</v>
      </c>
      <c r="F40" s="370">
        <f>+F42+F43</f>
        <v>643</v>
      </c>
      <c r="G40" s="384">
        <f>+G42+G43</f>
        <v>643</v>
      </c>
      <c r="H40" s="377">
        <f>+H41+H42+H43+H44</f>
        <v>395</v>
      </c>
      <c r="I40" s="368">
        <f t="shared" si="0"/>
        <v>0.614307931570762</v>
      </c>
    </row>
    <row r="41" spans="1:9" ht="32.25" customHeight="1">
      <c r="A41" s="59"/>
      <c r="B41" s="252" t="s">
        <v>615</v>
      </c>
      <c r="C41" s="167" t="s">
        <v>616</v>
      </c>
      <c r="D41" s="253">
        <v>1033</v>
      </c>
      <c r="E41" s="374"/>
      <c r="F41" s="390"/>
      <c r="G41" s="391"/>
      <c r="H41" s="375"/>
      <c r="I41" s="373" t="str">
        <f t="shared" si="0"/>
        <v>  </v>
      </c>
    </row>
    <row r="42" spans="1:9" ht="19.5" customHeight="1">
      <c r="A42" s="59"/>
      <c r="B42" s="252">
        <v>562</v>
      </c>
      <c r="C42" s="167" t="s">
        <v>617</v>
      </c>
      <c r="D42" s="253">
        <v>1034</v>
      </c>
      <c r="E42" s="374">
        <v>646</v>
      </c>
      <c r="F42" s="370">
        <v>642</v>
      </c>
      <c r="G42" s="392">
        <v>642</v>
      </c>
      <c r="H42" s="370">
        <v>395</v>
      </c>
      <c r="I42" s="373">
        <f t="shared" si="0"/>
        <v>0.6152647975077882</v>
      </c>
    </row>
    <row r="43" spans="1:9" ht="19.5" customHeight="1">
      <c r="A43" s="59"/>
      <c r="B43" s="252" t="s">
        <v>126</v>
      </c>
      <c r="C43" s="167" t="s">
        <v>618</v>
      </c>
      <c r="D43" s="253">
        <v>1035</v>
      </c>
      <c r="E43" s="374">
        <v>0</v>
      </c>
      <c r="F43" s="370">
        <v>1</v>
      </c>
      <c r="G43" s="369">
        <v>1</v>
      </c>
      <c r="H43" s="375">
        <v>0</v>
      </c>
      <c r="I43" s="373">
        <f t="shared" si="0"/>
        <v>0</v>
      </c>
    </row>
    <row r="44" spans="1:9" ht="27.75" customHeight="1">
      <c r="A44" s="59"/>
      <c r="B44" s="252" t="s">
        <v>619</v>
      </c>
      <c r="C44" s="167" t="s">
        <v>620</v>
      </c>
      <c r="D44" s="253">
        <v>1036</v>
      </c>
      <c r="E44" s="374"/>
      <c r="F44" s="370"/>
      <c r="G44" s="376"/>
      <c r="H44" s="370"/>
      <c r="I44" s="373" t="str">
        <f t="shared" si="0"/>
        <v>  </v>
      </c>
    </row>
    <row r="45" spans="1:9" ht="19.5" customHeight="1">
      <c r="A45" s="59"/>
      <c r="B45" s="252"/>
      <c r="C45" s="160" t="s">
        <v>621</v>
      </c>
      <c r="D45" s="253">
        <v>1037</v>
      </c>
      <c r="E45" s="374">
        <f>+E35-E42</f>
        <v>48</v>
      </c>
      <c r="F45" s="370">
        <f>+F35-F40</f>
        <v>307</v>
      </c>
      <c r="G45" s="384">
        <f>+G35-G40</f>
        <v>307</v>
      </c>
      <c r="H45" s="370">
        <f>+H35-H40</f>
        <v>588</v>
      </c>
      <c r="I45" s="373">
        <f t="shared" si="0"/>
        <v>1.9153094462540716</v>
      </c>
    </row>
    <row r="46" spans="1:9" ht="19.5" customHeight="1">
      <c r="A46" s="59"/>
      <c r="B46" s="252"/>
      <c r="C46" s="160" t="s">
        <v>622</v>
      </c>
      <c r="D46" s="253">
        <v>1038</v>
      </c>
      <c r="E46" s="374"/>
      <c r="F46" s="370"/>
      <c r="G46" s="376"/>
      <c r="H46" s="375"/>
      <c r="I46" s="373"/>
    </row>
    <row r="47" spans="1:9" ht="29.25" customHeight="1">
      <c r="A47" s="59"/>
      <c r="B47" s="252" t="s">
        <v>623</v>
      </c>
      <c r="C47" s="160" t="s">
        <v>624</v>
      </c>
      <c r="D47" s="253">
        <v>1039</v>
      </c>
      <c r="E47" s="374">
        <v>14432</v>
      </c>
      <c r="F47" s="370">
        <v>14000</v>
      </c>
      <c r="G47" s="369">
        <v>14000</v>
      </c>
      <c r="H47" s="375">
        <v>13652</v>
      </c>
      <c r="I47" s="373">
        <f t="shared" si="0"/>
        <v>0.9751428571428571</v>
      </c>
    </row>
    <row r="48" spans="1:9" ht="28.5" customHeight="1">
      <c r="A48" s="59"/>
      <c r="B48" s="252" t="s">
        <v>625</v>
      </c>
      <c r="C48" s="160" t="s">
        <v>626</v>
      </c>
      <c r="D48" s="253">
        <v>1040</v>
      </c>
      <c r="E48" s="374">
        <v>19712</v>
      </c>
      <c r="F48" s="370">
        <v>24000</v>
      </c>
      <c r="G48" s="369">
        <v>24000</v>
      </c>
      <c r="H48" s="375">
        <v>28443</v>
      </c>
      <c r="I48" s="373">
        <f t="shared" si="0"/>
        <v>1.185125</v>
      </c>
    </row>
    <row r="49" spans="1:9" ht="19.5" customHeight="1">
      <c r="A49" s="59"/>
      <c r="B49" s="380">
        <v>67</v>
      </c>
      <c r="C49" s="381" t="s">
        <v>627</v>
      </c>
      <c r="D49" s="382">
        <v>1041</v>
      </c>
      <c r="E49" s="383">
        <v>17237</v>
      </c>
      <c r="F49" s="370">
        <v>14400</v>
      </c>
      <c r="G49" s="369">
        <v>14400</v>
      </c>
      <c r="H49" s="393">
        <v>12225</v>
      </c>
      <c r="I49" s="385">
        <f t="shared" si="0"/>
        <v>0.8489583333333334</v>
      </c>
    </row>
    <row r="50" spans="1:9" ht="34.5" customHeight="1">
      <c r="A50" s="59"/>
      <c r="B50" s="380">
        <v>57</v>
      </c>
      <c r="C50" s="381" t="s">
        <v>628</v>
      </c>
      <c r="D50" s="382">
        <v>1042</v>
      </c>
      <c r="E50" s="383">
        <v>20025</v>
      </c>
      <c r="F50" s="377">
        <v>13850</v>
      </c>
      <c r="G50" s="378">
        <v>13850</v>
      </c>
      <c r="H50" s="393">
        <v>12893</v>
      </c>
      <c r="I50" s="385">
        <f t="shared" si="0"/>
        <v>0.9309025270758122</v>
      </c>
    </row>
    <row r="51" spans="1:9" ht="25.5" customHeight="1">
      <c r="A51" s="59"/>
      <c r="B51" s="380"/>
      <c r="C51" s="386" t="s">
        <v>772</v>
      </c>
      <c r="D51" s="382">
        <v>1043</v>
      </c>
      <c r="E51" s="387">
        <f>+E9+E35+E47+E49</f>
        <v>655803</v>
      </c>
      <c r="F51" s="388">
        <f>+F9+F35+F47+F49</f>
        <v>853898</v>
      </c>
      <c r="G51" s="378">
        <f>+G9+G35+G47+G49</f>
        <v>853898</v>
      </c>
      <c r="H51" s="393">
        <f>+H9+H35+H47+H49</f>
        <v>848966</v>
      </c>
      <c r="I51" s="368">
        <f t="shared" si="0"/>
        <v>0.9942241344984998</v>
      </c>
    </row>
    <row r="52" spans="1:9" ht="19.5" customHeight="1">
      <c r="A52" s="59"/>
      <c r="B52" s="380"/>
      <c r="C52" s="386" t="s">
        <v>773</v>
      </c>
      <c r="D52" s="382">
        <v>1044</v>
      </c>
      <c r="E52" s="387">
        <f>+E21+E40+E48+E50</f>
        <v>653429</v>
      </c>
      <c r="F52" s="377">
        <f>+F21+F40+F48+F50</f>
        <v>801381</v>
      </c>
      <c r="G52" s="378">
        <f>+G21+G40+G48+G50</f>
        <v>801381</v>
      </c>
      <c r="H52" s="393">
        <f>+H21+H40+H48+H50</f>
        <v>783592</v>
      </c>
      <c r="I52" s="368">
        <f t="shared" si="0"/>
        <v>0.9778020691780813</v>
      </c>
    </row>
    <row r="53" spans="1:9" ht="19.5" customHeight="1">
      <c r="A53" s="59"/>
      <c r="B53" s="252"/>
      <c r="C53" s="160" t="s">
        <v>629</v>
      </c>
      <c r="D53" s="253">
        <v>1045</v>
      </c>
      <c r="E53" s="374">
        <f>+E51-E52</f>
        <v>2374</v>
      </c>
      <c r="F53" s="374">
        <f>+F51-F52</f>
        <v>52517</v>
      </c>
      <c r="G53" s="378">
        <f>+G51-G52</f>
        <v>52517</v>
      </c>
      <c r="H53" s="372">
        <f>+H51-H52</f>
        <v>65374</v>
      </c>
      <c r="I53" s="373">
        <f t="shared" si="0"/>
        <v>1.2448159643543995</v>
      </c>
    </row>
    <row r="54" spans="1:9" ht="19.5" customHeight="1">
      <c r="A54" s="59"/>
      <c r="B54" s="252"/>
      <c r="C54" s="160" t="s">
        <v>630</v>
      </c>
      <c r="D54" s="253">
        <v>1046</v>
      </c>
      <c r="E54" s="374"/>
      <c r="F54" s="370"/>
      <c r="G54" s="378"/>
      <c r="H54" s="375"/>
      <c r="I54" s="373" t="str">
        <f t="shared" si="0"/>
        <v>  </v>
      </c>
    </row>
    <row r="55" spans="1:9" ht="39" customHeight="1">
      <c r="A55" s="59"/>
      <c r="B55" s="252" t="s">
        <v>91</v>
      </c>
      <c r="C55" s="160" t="s">
        <v>631</v>
      </c>
      <c r="D55" s="253">
        <v>1047</v>
      </c>
      <c r="E55" s="374">
        <v>0</v>
      </c>
      <c r="F55" s="370">
        <v>77</v>
      </c>
      <c r="G55" s="384">
        <v>77</v>
      </c>
      <c r="H55" s="370">
        <v>65</v>
      </c>
      <c r="I55" s="373">
        <f t="shared" si="0"/>
        <v>0.8441558441558441</v>
      </c>
    </row>
    <row r="56" spans="1:9" ht="39" customHeight="1">
      <c r="A56" s="59"/>
      <c r="B56" s="252" t="s">
        <v>632</v>
      </c>
      <c r="C56" s="160" t="s">
        <v>633</v>
      </c>
      <c r="D56" s="253">
        <v>1048</v>
      </c>
      <c r="E56" s="374"/>
      <c r="F56" s="370"/>
      <c r="G56" s="378"/>
      <c r="H56" s="375"/>
      <c r="I56" s="373" t="str">
        <f t="shared" si="0"/>
        <v>  </v>
      </c>
    </row>
    <row r="57" spans="1:9" ht="13.5" customHeight="1">
      <c r="A57" s="59"/>
      <c r="B57" s="545"/>
      <c r="C57" s="163" t="s">
        <v>634</v>
      </c>
      <c r="D57" s="546">
        <v>1049</v>
      </c>
      <c r="E57" s="547">
        <f>+E53-E54+E55-E56</f>
        <v>2374</v>
      </c>
      <c r="F57" s="551">
        <f>+F53-F54+F55-F56</f>
        <v>52594</v>
      </c>
      <c r="G57" s="549">
        <f>+G53-G54+G55-G56</f>
        <v>52594</v>
      </c>
      <c r="H57" s="551">
        <f>+H53-H54+H55-H56</f>
        <v>65439</v>
      </c>
      <c r="I57" s="553">
        <f>+H57/G57*100</f>
        <v>124.42293797771609</v>
      </c>
    </row>
    <row r="58" spans="1:9" ht="19.5" customHeight="1">
      <c r="A58" s="59"/>
      <c r="B58" s="545"/>
      <c r="C58" s="164" t="s">
        <v>653</v>
      </c>
      <c r="D58" s="546"/>
      <c r="E58" s="548"/>
      <c r="F58" s="552"/>
      <c r="G58" s="550"/>
      <c r="H58" s="552"/>
      <c r="I58" s="554"/>
    </row>
    <row r="59" spans="1:9" ht="19.5" customHeight="1">
      <c r="A59" s="59"/>
      <c r="B59" s="545"/>
      <c r="C59" s="163" t="s">
        <v>635</v>
      </c>
      <c r="D59" s="546">
        <v>1050</v>
      </c>
      <c r="E59" s="547"/>
      <c r="F59" s="537"/>
      <c r="G59" s="539"/>
      <c r="H59" s="529"/>
      <c r="I59" s="531" t="str">
        <f t="shared" si="0"/>
        <v>  </v>
      </c>
    </row>
    <row r="60" spans="1:9" ht="11.25" customHeight="1">
      <c r="A60" s="59"/>
      <c r="B60" s="545"/>
      <c r="C60" s="164" t="s">
        <v>636</v>
      </c>
      <c r="D60" s="546"/>
      <c r="E60" s="548"/>
      <c r="F60" s="538"/>
      <c r="G60" s="540"/>
      <c r="H60" s="530"/>
      <c r="I60" s="532" t="str">
        <f t="shared" si="0"/>
        <v>  </v>
      </c>
    </row>
    <row r="61" spans="1:9" ht="26.25" customHeight="1">
      <c r="A61" s="59"/>
      <c r="B61" s="252"/>
      <c r="C61" s="160" t="s">
        <v>637</v>
      </c>
      <c r="D61" s="253"/>
      <c r="E61" s="374"/>
      <c r="F61" s="370"/>
      <c r="G61" s="378"/>
      <c r="H61" s="375"/>
      <c r="I61" s="373" t="str">
        <f t="shared" si="0"/>
        <v>  </v>
      </c>
    </row>
    <row r="62" spans="1:9" ht="19.5" customHeight="1">
      <c r="A62" s="59"/>
      <c r="B62" s="252">
        <v>721</v>
      </c>
      <c r="C62" s="167" t="s">
        <v>638</v>
      </c>
      <c r="D62" s="253">
        <v>1051</v>
      </c>
      <c r="E62" s="374">
        <v>771</v>
      </c>
      <c r="F62" s="370">
        <f>+F58</f>
        <v>0</v>
      </c>
      <c r="G62" s="378">
        <v>0</v>
      </c>
      <c r="H62" s="375">
        <v>707</v>
      </c>
      <c r="I62" s="373" t="str">
        <f t="shared" si="0"/>
        <v>  </v>
      </c>
    </row>
    <row r="63" spans="1:9" ht="12.75" customHeight="1">
      <c r="A63" s="59"/>
      <c r="B63" s="252" t="s">
        <v>639</v>
      </c>
      <c r="C63" s="167" t="s">
        <v>640</v>
      </c>
      <c r="D63" s="253">
        <v>1052</v>
      </c>
      <c r="E63" s="374"/>
      <c r="F63" s="370"/>
      <c r="G63" s="378"/>
      <c r="H63" s="375"/>
      <c r="I63" s="373" t="str">
        <f t="shared" si="0"/>
        <v>  </v>
      </c>
    </row>
    <row r="64" spans="1:9" ht="19.5" customHeight="1">
      <c r="A64" s="59"/>
      <c r="B64" s="252" t="s">
        <v>641</v>
      </c>
      <c r="C64" s="167" t="s">
        <v>642</v>
      </c>
      <c r="D64" s="253">
        <v>1053</v>
      </c>
      <c r="E64" s="374">
        <v>1994</v>
      </c>
      <c r="F64" s="370">
        <v>0</v>
      </c>
      <c r="G64" s="378">
        <v>0</v>
      </c>
      <c r="H64" s="375">
        <v>0</v>
      </c>
      <c r="I64" s="373" t="str">
        <f t="shared" si="0"/>
        <v>  </v>
      </c>
    </row>
    <row r="65" spans="1:9" ht="14.25" customHeight="1">
      <c r="A65" s="59"/>
      <c r="B65" s="252">
        <v>723</v>
      </c>
      <c r="C65" s="160" t="s">
        <v>643</v>
      </c>
      <c r="D65" s="253">
        <v>1054</v>
      </c>
      <c r="E65" s="374"/>
      <c r="F65" s="370"/>
      <c r="G65" s="394"/>
      <c r="H65" s="375"/>
      <c r="I65" s="373" t="str">
        <f t="shared" si="0"/>
        <v>  </v>
      </c>
    </row>
    <row r="66" spans="1:9" ht="19.5" customHeight="1">
      <c r="A66" s="59"/>
      <c r="B66" s="380"/>
      <c r="C66" s="386" t="s">
        <v>774</v>
      </c>
      <c r="D66" s="382">
        <v>1055</v>
      </c>
      <c r="E66" s="387">
        <f>+E57-E59-E62-E63+E64-E65</f>
        <v>3597</v>
      </c>
      <c r="F66" s="387">
        <f>+F57-F59-F62-F63+F64-F65</f>
        <v>52594</v>
      </c>
      <c r="G66" s="394">
        <f>+G57</f>
        <v>52594</v>
      </c>
      <c r="H66" s="395">
        <f>+H57-H59-H62-H63+H64-H65</f>
        <v>64732</v>
      </c>
      <c r="I66" s="396">
        <f t="shared" si="0"/>
        <v>1.2307867817621783</v>
      </c>
    </row>
    <row r="67" spans="1:9" ht="19.5" customHeight="1">
      <c r="A67" s="59"/>
      <c r="B67" s="533"/>
      <c r="C67" s="386" t="s">
        <v>644</v>
      </c>
      <c r="D67" s="534">
        <v>1056</v>
      </c>
      <c r="E67" s="535"/>
      <c r="F67" s="537"/>
      <c r="G67" s="539"/>
      <c r="H67" s="541"/>
      <c r="I67" s="543" t="str">
        <f t="shared" si="0"/>
        <v>  </v>
      </c>
    </row>
    <row r="68" spans="1:9" ht="19.5" customHeight="1">
      <c r="A68" s="59"/>
      <c r="B68" s="533"/>
      <c r="C68" s="397" t="s">
        <v>645</v>
      </c>
      <c r="D68" s="534"/>
      <c r="E68" s="536"/>
      <c r="F68" s="538"/>
      <c r="G68" s="540"/>
      <c r="H68" s="542"/>
      <c r="I68" s="544" t="str">
        <f t="shared" si="0"/>
        <v>  </v>
      </c>
    </row>
    <row r="69" spans="1:9" ht="19.5" customHeight="1">
      <c r="A69" s="59"/>
      <c r="B69" s="252"/>
      <c r="C69" s="167" t="s">
        <v>646</v>
      </c>
      <c r="D69" s="253">
        <v>1057</v>
      </c>
      <c r="E69" s="374"/>
      <c r="F69" s="370"/>
      <c r="G69" s="369"/>
      <c r="H69" s="375"/>
      <c r="I69" s="398" t="str">
        <f t="shared" si="0"/>
        <v>  </v>
      </c>
    </row>
    <row r="70" spans="1:9" ht="19.5" customHeight="1">
      <c r="A70" s="59"/>
      <c r="B70" s="252"/>
      <c r="C70" s="167" t="s">
        <v>647</v>
      </c>
      <c r="D70" s="253">
        <v>1058</v>
      </c>
      <c r="E70" s="374"/>
      <c r="F70" s="370"/>
      <c r="G70" s="369"/>
      <c r="H70" s="375"/>
      <c r="I70" s="398" t="str">
        <f t="shared" si="0"/>
        <v>  </v>
      </c>
    </row>
    <row r="71" spans="1:9" ht="19.5" customHeight="1">
      <c r="A71" s="59"/>
      <c r="B71" s="252"/>
      <c r="C71" s="167" t="s">
        <v>648</v>
      </c>
      <c r="D71" s="253">
        <v>1059</v>
      </c>
      <c r="E71" s="374"/>
      <c r="F71" s="370"/>
      <c r="G71" s="369"/>
      <c r="H71" s="375"/>
      <c r="I71" s="398" t="str">
        <f t="shared" si="0"/>
        <v>  </v>
      </c>
    </row>
    <row r="72" spans="1:9" ht="14.25" customHeight="1">
      <c r="A72" s="59"/>
      <c r="B72" s="252"/>
      <c r="C72" s="167" t="s">
        <v>649</v>
      </c>
      <c r="D72" s="253">
        <v>1060</v>
      </c>
      <c r="E72" s="374"/>
      <c r="F72" s="370"/>
      <c r="G72" s="369"/>
      <c r="H72" s="375"/>
      <c r="I72" s="398" t="str">
        <f t="shared" si="0"/>
        <v>  </v>
      </c>
    </row>
    <row r="73" spans="1:9" ht="19.5" customHeight="1">
      <c r="A73" s="59"/>
      <c r="B73" s="252"/>
      <c r="C73" s="167" t="s">
        <v>650</v>
      </c>
      <c r="D73" s="253"/>
      <c r="E73" s="374"/>
      <c r="F73" s="370"/>
      <c r="G73" s="369"/>
      <c r="H73" s="375"/>
      <c r="I73" s="398" t="str">
        <f t="shared" si="0"/>
        <v>  </v>
      </c>
    </row>
    <row r="74" spans="1:9" ht="14.25" customHeight="1">
      <c r="A74" s="59"/>
      <c r="B74" s="252"/>
      <c r="C74" s="167" t="s">
        <v>651</v>
      </c>
      <c r="D74" s="253">
        <v>1061</v>
      </c>
      <c r="E74" s="374"/>
      <c r="F74" s="370"/>
      <c r="G74" s="369"/>
      <c r="H74" s="375"/>
      <c r="I74" s="398" t="str">
        <f t="shared" si="0"/>
        <v>  </v>
      </c>
    </row>
    <row r="75" spans="1:9" ht="19.5" customHeight="1" thickBot="1">
      <c r="A75" s="59"/>
      <c r="B75" s="174"/>
      <c r="C75" s="254" t="s">
        <v>652</v>
      </c>
      <c r="D75" s="251">
        <v>1062</v>
      </c>
      <c r="E75" s="399"/>
      <c r="F75" s="400"/>
      <c r="G75" s="401"/>
      <c r="H75" s="402"/>
      <c r="I75" s="403" t="str">
        <f t="shared" si="0"/>
        <v>  </v>
      </c>
    </row>
    <row r="76" spans="2:9" ht="19.5" customHeight="1">
      <c r="B76" s="37"/>
      <c r="G76" s="8"/>
      <c r="H76" s="8"/>
      <c r="I76" s="8"/>
    </row>
    <row r="77" spans="2:9" ht="19.5" customHeight="1">
      <c r="B77" s="148" t="s">
        <v>571</v>
      </c>
      <c r="G77" s="8"/>
      <c r="H77" s="8"/>
      <c r="I77" s="8"/>
    </row>
    <row r="78" spans="7:9" ht="19.5" customHeight="1">
      <c r="G78" s="8"/>
      <c r="H78" s="8"/>
      <c r="I78" s="8"/>
    </row>
    <row r="79" spans="1:8" ht="19.5" customHeight="1">
      <c r="A79" s="148"/>
      <c r="B79" s="148" t="s">
        <v>912</v>
      </c>
      <c r="C79" s="148"/>
      <c r="D79" s="148"/>
      <c r="E79" s="148" t="s">
        <v>711</v>
      </c>
      <c r="F79" s="148"/>
      <c r="G79" s="148" t="s">
        <v>903</v>
      </c>
      <c r="H79" s="148"/>
    </row>
    <row r="80" spans="7:9" ht="19.5" customHeight="1">
      <c r="G80" s="8"/>
      <c r="H80" s="8"/>
      <c r="I80" s="8"/>
    </row>
    <row r="81" s="8" customFormat="1" ht="19.5" customHeight="1"/>
    <row r="82" s="8" customFormat="1" ht="15.75"/>
    <row r="83" s="8" customFormat="1" ht="15.75"/>
    <row r="84" s="8" customFormat="1" ht="15.75"/>
    <row r="85" s="8" customFormat="1" ht="15.75"/>
    <row r="86" s="8" customFormat="1" ht="15.75"/>
    <row r="87" s="8" customFormat="1" ht="15.75"/>
    <row r="88" s="8" customFormat="1" ht="15.75"/>
    <row r="89" s="8" customFormat="1" ht="15.75"/>
    <row r="90" s="8" customFormat="1" ht="15.75"/>
    <row r="91" s="8" customFormat="1" ht="15.75"/>
    <row r="92" s="8" customFormat="1" ht="15.75"/>
    <row r="93" s="8" customFormat="1" ht="15.75"/>
    <row r="94" s="8" customFormat="1" ht="15.75"/>
    <row r="95" s="8" customFormat="1" ht="15.75"/>
    <row r="96" s="8" customFormat="1" ht="15.75"/>
    <row r="97" s="8" customFormat="1" ht="15.75"/>
    <row r="98" s="8" customFormat="1" ht="15.75"/>
    <row r="99" s="8" customFormat="1" ht="15.75"/>
    <row r="100" s="8" customFormat="1" ht="15.75"/>
    <row r="101" s="8" customFormat="1" ht="15.75"/>
    <row r="102" s="8" customFormat="1" ht="15.75"/>
    <row r="103" s="8" customFormat="1" ht="15.75"/>
    <row r="104" s="8" customFormat="1" ht="15.75"/>
    <row r="105" s="8" customFormat="1" ht="15.75"/>
    <row r="106" s="8" customFormat="1" ht="15.75"/>
    <row r="107" s="8" customFormat="1" ht="15.75"/>
    <row r="108" s="8" customFormat="1" ht="15.75"/>
    <row r="109" s="8" customFormat="1" ht="15.75"/>
    <row r="110" s="8" customFormat="1" ht="15.75"/>
    <row r="111" s="8" customFormat="1" ht="15.75"/>
    <row r="112" s="8" customFormat="1" ht="15.75"/>
    <row r="113" s="8" customFormat="1" ht="15.75"/>
    <row r="114" s="8" customFormat="1" ht="15.75"/>
    <row r="115" s="8" customFormat="1" ht="15.75"/>
    <row r="116" s="8" customFormat="1" ht="15.75"/>
    <row r="117" s="8" customFormat="1" ht="15.75"/>
    <row r="118" s="8" customFormat="1" ht="15.75"/>
    <row r="119" s="8" customFormat="1" ht="15.75"/>
    <row r="120" s="8" customFormat="1" ht="15.75"/>
    <row r="121" s="8" customFormat="1" ht="15.75"/>
    <row r="122" s="8" customFormat="1" ht="15.75"/>
    <row r="123" s="8" customFormat="1" ht="15.75"/>
    <row r="124" s="8" customFormat="1" ht="15.75"/>
    <row r="125" s="8" customFormat="1" ht="15.75"/>
    <row r="126" s="8" customFormat="1" ht="15.75"/>
    <row r="127" s="8" customFormat="1" ht="15.75"/>
    <row r="128" s="8" customFormat="1" ht="15.75"/>
    <row r="129" s="8" customFormat="1" ht="15.75"/>
    <row r="130" s="8" customFormat="1" ht="15.75"/>
    <row r="131" s="8" customFormat="1" ht="15.75"/>
    <row r="132" s="8" customFormat="1" ht="15.75"/>
    <row r="133" s="8" customFormat="1" ht="15.75"/>
    <row r="134" s="8" customFormat="1" ht="15.75"/>
    <row r="135" s="8" customFormat="1" ht="15.75"/>
    <row r="136" s="8" customFormat="1" ht="15.75"/>
    <row r="137" s="8" customFormat="1" ht="15.75"/>
    <row r="138" s="8" customFormat="1" ht="15.75"/>
    <row r="139" s="8" customFormat="1" ht="15.75"/>
    <row r="140" s="8" customFormat="1" ht="15.75"/>
    <row r="141" s="8" customFormat="1" ht="15.75"/>
    <row r="142" s="8" customFormat="1" ht="15.75"/>
    <row r="143" s="8" customFormat="1" ht="15.75"/>
    <row r="144" s="8" customFormat="1" ht="15.75"/>
    <row r="145" s="8" customFormat="1" ht="15.75"/>
    <row r="146" s="8" customFormat="1" ht="15.75"/>
    <row r="147" s="8" customFormat="1" ht="15.75"/>
    <row r="148" s="8" customFormat="1" ht="15.75"/>
  </sheetData>
  <sheetProtection password="E06D" sheet="1" objects="1" scenarios="1"/>
  <mergeCells count="30">
    <mergeCell ref="B2:I2"/>
    <mergeCell ref="B3:I3"/>
    <mergeCell ref="B6:B7"/>
    <mergeCell ref="E6:E7"/>
    <mergeCell ref="F6:F7"/>
    <mergeCell ref="D6:D7"/>
    <mergeCell ref="C6:C7"/>
    <mergeCell ref="I6:I7"/>
    <mergeCell ref="G6:H6"/>
    <mergeCell ref="G57:G58"/>
    <mergeCell ref="H57:H58"/>
    <mergeCell ref="I57:I58"/>
    <mergeCell ref="B57:B58"/>
    <mergeCell ref="D57:D58"/>
    <mergeCell ref="E57:E58"/>
    <mergeCell ref="F57:F58"/>
    <mergeCell ref="H59:H60"/>
    <mergeCell ref="I59:I60"/>
    <mergeCell ref="B67:B68"/>
    <mergeCell ref="D67:D68"/>
    <mergeCell ref="E67:E68"/>
    <mergeCell ref="F67:F68"/>
    <mergeCell ref="G67:G68"/>
    <mergeCell ref="H67:H68"/>
    <mergeCell ref="I67:I68"/>
    <mergeCell ref="B59:B60"/>
    <mergeCell ref="D59:D60"/>
    <mergeCell ref="E59:E60"/>
    <mergeCell ref="F59:F60"/>
    <mergeCell ref="G59:G60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55" r:id="rId1"/>
  <ignoredErrors>
    <ignoredError sqref="G6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V29"/>
  <sheetViews>
    <sheetView showGridLines="0" zoomScale="75" zoomScaleNormal="75" zoomScalePageLayoutView="0" workbookViewId="0" topLeftCell="A1">
      <selection activeCell="B1" sqref="B1"/>
    </sheetView>
  </sheetViews>
  <sheetFormatPr defaultColWidth="9.140625" defaultRowHeight="12.75"/>
  <cols>
    <col min="1" max="1" width="1.57421875" style="8" customWidth="1"/>
    <col min="2" max="2" width="31.7109375" style="8" customWidth="1"/>
    <col min="3" max="3" width="34.28125" style="8" customWidth="1"/>
    <col min="4" max="4" width="12.8515625" style="8" customWidth="1"/>
    <col min="5" max="5" width="16.7109375" style="8" customWidth="1"/>
    <col min="6" max="6" width="19.421875" style="8" customWidth="1"/>
    <col min="7" max="8" width="27.28125" style="8" customWidth="1"/>
    <col min="9" max="9" width="13.7109375" style="8" customWidth="1"/>
    <col min="10" max="10" width="13.8515625" style="8" customWidth="1"/>
    <col min="11" max="11" width="14.00390625" style="8" customWidth="1"/>
    <col min="12" max="14" width="13.8515625" style="8" customWidth="1"/>
    <col min="15" max="15" width="15.421875" style="8" bestFit="1" customWidth="1"/>
    <col min="16" max="18" width="13.28125" style="8" bestFit="1" customWidth="1"/>
    <col min="19" max="22" width="12.28125" style="8" customWidth="1"/>
    <col min="23" max="16384" width="9.140625" style="8" customWidth="1"/>
  </cols>
  <sheetData>
    <row r="2" ht="18.75">
      <c r="V2" s="139" t="s">
        <v>204</v>
      </c>
    </row>
    <row r="3" ht="15.75">
      <c r="A3" s="5"/>
    </row>
    <row r="4" spans="1:22" ht="20.25">
      <c r="A4" s="5"/>
      <c r="B4" s="697" t="s">
        <v>50</v>
      </c>
      <c r="C4" s="697"/>
      <c r="D4" s="697"/>
      <c r="E4" s="697"/>
      <c r="F4" s="697"/>
      <c r="G4" s="697"/>
      <c r="H4" s="697"/>
      <c r="I4" s="697"/>
      <c r="J4" s="697"/>
      <c r="K4" s="697"/>
      <c r="L4" s="697"/>
      <c r="M4" s="697"/>
      <c r="N4" s="697"/>
      <c r="O4" s="697"/>
      <c r="P4" s="697"/>
      <c r="Q4" s="697"/>
      <c r="R4" s="697"/>
      <c r="S4" s="697"/>
      <c r="T4" s="697"/>
      <c r="U4" s="697"/>
      <c r="V4" s="697"/>
    </row>
    <row r="5" spans="4:14" ht="16.5" thickBot="1">
      <c r="D5" s="5"/>
      <c r="E5" s="5"/>
      <c r="F5" s="5"/>
      <c r="G5" s="5"/>
      <c r="H5" s="5"/>
      <c r="J5" s="5"/>
      <c r="K5" s="5"/>
      <c r="L5" s="5"/>
      <c r="M5" s="5"/>
      <c r="N5" s="5"/>
    </row>
    <row r="6" spans="2:22" ht="38.25" customHeight="1">
      <c r="B6" s="766" t="s">
        <v>20</v>
      </c>
      <c r="C6" s="768" t="s">
        <v>21</v>
      </c>
      <c r="D6" s="770" t="s">
        <v>22</v>
      </c>
      <c r="E6" s="772" t="s">
        <v>200</v>
      </c>
      <c r="F6" s="772" t="s">
        <v>211</v>
      </c>
      <c r="G6" s="772" t="s">
        <v>855</v>
      </c>
      <c r="H6" s="772" t="s">
        <v>856</v>
      </c>
      <c r="I6" s="772" t="s">
        <v>234</v>
      </c>
      <c r="J6" s="772" t="s">
        <v>23</v>
      </c>
      <c r="K6" s="772" t="s">
        <v>235</v>
      </c>
      <c r="L6" s="772" t="s">
        <v>24</v>
      </c>
      <c r="M6" s="772" t="s">
        <v>25</v>
      </c>
      <c r="N6" s="772" t="s">
        <v>26</v>
      </c>
      <c r="O6" s="774" t="s">
        <v>52</v>
      </c>
      <c r="P6" s="775"/>
      <c r="Q6" s="775"/>
      <c r="R6" s="775"/>
      <c r="S6" s="775"/>
      <c r="T6" s="775"/>
      <c r="U6" s="775"/>
      <c r="V6" s="776"/>
    </row>
    <row r="7" spans="2:22" ht="48.75" customHeight="1" thickBot="1">
      <c r="B7" s="767"/>
      <c r="C7" s="769"/>
      <c r="D7" s="771"/>
      <c r="E7" s="773"/>
      <c r="F7" s="773"/>
      <c r="G7" s="773"/>
      <c r="H7" s="773"/>
      <c r="I7" s="773"/>
      <c r="J7" s="773"/>
      <c r="K7" s="773"/>
      <c r="L7" s="773"/>
      <c r="M7" s="773"/>
      <c r="N7" s="773"/>
      <c r="O7" s="105" t="s">
        <v>27</v>
      </c>
      <c r="P7" s="105" t="s">
        <v>28</v>
      </c>
      <c r="Q7" s="105" t="s">
        <v>29</v>
      </c>
      <c r="R7" s="105" t="s">
        <v>30</v>
      </c>
      <c r="S7" s="105" t="s">
        <v>31</v>
      </c>
      <c r="T7" s="105" t="s">
        <v>32</v>
      </c>
      <c r="U7" s="105" t="s">
        <v>33</v>
      </c>
      <c r="V7" s="60" t="s">
        <v>34</v>
      </c>
    </row>
    <row r="8" spans="2:22" ht="24.75" customHeight="1">
      <c r="B8" s="62" t="s">
        <v>51</v>
      </c>
      <c r="C8" s="490"/>
      <c r="D8" s="491"/>
      <c r="E8" s="491"/>
      <c r="F8" s="491"/>
      <c r="G8" s="491"/>
      <c r="H8" s="491"/>
      <c r="I8" s="63"/>
      <c r="J8" s="491"/>
      <c r="K8" s="491"/>
      <c r="L8" s="491"/>
      <c r="M8" s="491"/>
      <c r="N8" s="491"/>
      <c r="O8" s="491"/>
      <c r="P8" s="63"/>
      <c r="Q8" s="63"/>
      <c r="R8" s="63"/>
      <c r="S8" s="491"/>
      <c r="T8" s="63"/>
      <c r="U8" s="63"/>
      <c r="V8" s="61"/>
    </row>
    <row r="9" spans="2:22" ht="24.75" customHeight="1">
      <c r="B9" s="64" t="s">
        <v>857</v>
      </c>
      <c r="C9" s="492" t="s">
        <v>858</v>
      </c>
      <c r="D9" s="493" t="s">
        <v>859</v>
      </c>
      <c r="E9" s="494">
        <v>149344.2</v>
      </c>
      <c r="F9" s="493" t="s">
        <v>860</v>
      </c>
      <c r="G9" s="494">
        <v>30125.73</v>
      </c>
      <c r="H9" s="494">
        <v>3530000.49</v>
      </c>
      <c r="I9" s="495" t="s">
        <v>861</v>
      </c>
      <c r="J9" s="493" t="s">
        <v>862</v>
      </c>
      <c r="K9" s="493" t="s">
        <v>863</v>
      </c>
      <c r="L9" s="493" t="s">
        <v>863</v>
      </c>
      <c r="M9" s="493">
        <v>5.05</v>
      </c>
      <c r="N9" s="493">
        <v>12</v>
      </c>
      <c r="O9" s="494">
        <v>826453.38</v>
      </c>
      <c r="P9" s="494">
        <v>833314.03</v>
      </c>
      <c r="Q9" s="494">
        <v>840125.48</v>
      </c>
      <c r="R9" s="494">
        <v>847320.62</v>
      </c>
      <c r="S9" s="494">
        <v>57254.41</v>
      </c>
      <c r="T9" s="494">
        <v>49978.02</v>
      </c>
      <c r="U9" s="494">
        <v>42640.13</v>
      </c>
      <c r="V9" s="496">
        <v>35258.96</v>
      </c>
    </row>
    <row r="10" spans="2:22" ht="24.75" customHeight="1">
      <c r="B10" s="64" t="s">
        <v>857</v>
      </c>
      <c r="C10" s="9" t="s">
        <v>864</v>
      </c>
      <c r="D10" s="493" t="s">
        <v>859</v>
      </c>
      <c r="E10" s="494">
        <v>86938.2</v>
      </c>
      <c r="F10" s="493" t="s">
        <v>860</v>
      </c>
      <c r="G10" s="494">
        <v>17537.16</v>
      </c>
      <c r="H10" s="494">
        <v>2054927.25</v>
      </c>
      <c r="I10" s="495" t="s">
        <v>861</v>
      </c>
      <c r="J10" s="493" t="s">
        <v>862</v>
      </c>
      <c r="K10" s="493" t="s">
        <v>863</v>
      </c>
      <c r="L10" s="493" t="s">
        <v>863</v>
      </c>
      <c r="M10" s="493">
        <v>5.05</v>
      </c>
      <c r="N10" s="493">
        <v>12</v>
      </c>
      <c r="O10" s="494">
        <v>481104.85</v>
      </c>
      <c r="P10" s="494">
        <v>485099.65</v>
      </c>
      <c r="Q10" s="494">
        <v>489062.94</v>
      </c>
      <c r="R10" s="494">
        <v>493251.22</v>
      </c>
      <c r="S10" s="494">
        <v>33329.47</v>
      </c>
      <c r="T10" s="494">
        <v>29092.66</v>
      </c>
      <c r="U10" s="494">
        <v>24822.91</v>
      </c>
      <c r="V10" s="496">
        <v>20526.33</v>
      </c>
    </row>
    <row r="11" spans="2:22" ht="24.75" customHeight="1">
      <c r="B11" s="64" t="s">
        <v>857</v>
      </c>
      <c r="C11" s="9" t="s">
        <v>865</v>
      </c>
      <c r="D11" s="493" t="s">
        <v>859</v>
      </c>
      <c r="E11" s="494">
        <v>76250.4</v>
      </c>
      <c r="F11" s="493" t="s">
        <v>860</v>
      </c>
      <c r="G11" s="494">
        <v>16663.02</v>
      </c>
      <c r="H11" s="494">
        <v>1952499.37</v>
      </c>
      <c r="I11" s="497" t="s">
        <v>861</v>
      </c>
      <c r="J11" s="493" t="s">
        <v>866</v>
      </c>
      <c r="K11" s="493" t="s">
        <v>863</v>
      </c>
      <c r="L11" s="493" t="s">
        <v>867</v>
      </c>
      <c r="M11" s="493">
        <v>5.05</v>
      </c>
      <c r="N11" s="493">
        <v>12</v>
      </c>
      <c r="O11" s="494">
        <v>420733.25</v>
      </c>
      <c r="P11" s="494">
        <v>424225.13</v>
      </c>
      <c r="Q11" s="494">
        <v>427693.73</v>
      </c>
      <c r="R11" s="494">
        <v>431355.92</v>
      </c>
      <c r="S11" s="494">
        <v>30459.41</v>
      </c>
      <c r="T11" s="494">
        <v>26755.26</v>
      </c>
      <c r="U11" s="494">
        <v>23017.87</v>
      </c>
      <c r="V11" s="496">
        <v>19260.71</v>
      </c>
    </row>
    <row r="12" spans="2:22" ht="24.75" customHeight="1">
      <c r="B12" s="64" t="s">
        <v>868</v>
      </c>
      <c r="C12" s="9" t="s">
        <v>745</v>
      </c>
      <c r="D12" s="493" t="s">
        <v>859</v>
      </c>
      <c r="E12" s="494"/>
      <c r="F12" s="493" t="s">
        <v>860</v>
      </c>
      <c r="G12" s="494"/>
      <c r="H12" s="498"/>
      <c r="I12" s="497" t="s">
        <v>869</v>
      </c>
      <c r="J12" s="493" t="s">
        <v>870</v>
      </c>
      <c r="K12" s="493" t="s">
        <v>871</v>
      </c>
      <c r="L12" s="493" t="s">
        <v>871</v>
      </c>
      <c r="M12" s="493">
        <v>7.55</v>
      </c>
      <c r="N12" s="493">
        <v>12</v>
      </c>
      <c r="O12" s="494">
        <v>0</v>
      </c>
      <c r="P12" s="494">
        <v>0</v>
      </c>
      <c r="Q12" s="494">
        <v>0</v>
      </c>
      <c r="R12" s="494">
        <v>0</v>
      </c>
      <c r="S12" s="494">
        <v>0</v>
      </c>
      <c r="T12" s="494">
        <v>0</v>
      </c>
      <c r="U12" s="494">
        <v>0</v>
      </c>
      <c r="V12" s="494">
        <v>0</v>
      </c>
    </row>
    <row r="13" spans="2:22" ht="24.75" customHeight="1" thickBot="1">
      <c r="B13" s="64" t="s">
        <v>1</v>
      </c>
      <c r="C13" s="9"/>
      <c r="D13" s="9"/>
      <c r="E13" s="9"/>
      <c r="F13" s="9"/>
      <c r="G13" s="9"/>
      <c r="H13" s="77"/>
      <c r="I13" s="9"/>
      <c r="J13" s="9"/>
      <c r="K13" s="9"/>
      <c r="L13" s="9"/>
      <c r="M13" s="9"/>
      <c r="N13" s="9"/>
      <c r="O13" s="9"/>
      <c r="P13" s="9"/>
      <c r="Q13" s="494"/>
      <c r="R13" s="9"/>
      <c r="S13" s="9"/>
      <c r="T13" s="9"/>
      <c r="U13" s="9"/>
      <c r="V13" s="9"/>
    </row>
    <row r="14" spans="2:22" ht="24.75" customHeight="1" thickBot="1" thickTop="1">
      <c r="B14" s="499" t="s">
        <v>232</v>
      </c>
      <c r="C14" s="500"/>
      <c r="D14" s="500"/>
      <c r="E14" s="500"/>
      <c r="F14" s="500"/>
      <c r="G14" s="501">
        <f>SUM(G9:G12)</f>
        <v>64325.91</v>
      </c>
      <c r="H14" s="502">
        <f>SUM(H9:H12)</f>
        <v>7537427.11</v>
      </c>
      <c r="I14" s="9"/>
      <c r="J14" s="9"/>
      <c r="K14" s="9"/>
      <c r="L14" s="9"/>
      <c r="M14" s="9"/>
      <c r="N14" s="9"/>
      <c r="O14" s="503">
        <f>SUM(O9:O12)</f>
        <v>1728291.48</v>
      </c>
      <c r="P14" s="504">
        <f>SUM(P9:P11)</f>
        <v>1742638.81</v>
      </c>
      <c r="Q14" s="504">
        <f>SUM(Q9:Q11)</f>
        <v>1756882.15</v>
      </c>
      <c r="R14" s="504">
        <f>SUM(R9:R11)</f>
        <v>1771927.7599999998</v>
      </c>
      <c r="S14" s="504">
        <f>SUM(S9:S11)</f>
        <v>121043.29000000001</v>
      </c>
      <c r="T14" s="504">
        <f>SUM(T9:T11)</f>
        <v>105825.93999999999</v>
      </c>
      <c r="U14" s="504">
        <f>SUM(U9:U11)</f>
        <v>90480.90999999999</v>
      </c>
      <c r="V14" s="505">
        <f>SUM(V9:V11)</f>
        <v>75046</v>
      </c>
    </row>
    <row r="15" spans="2:22" ht="24.75" customHeight="1" thickTop="1">
      <c r="B15" s="142" t="s">
        <v>35</v>
      </c>
      <c r="C15" s="143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1"/>
    </row>
    <row r="16" spans="2:22" ht="24.75" customHeight="1">
      <c r="B16" s="64" t="s">
        <v>1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33"/>
    </row>
    <row r="17" spans="2:22" ht="24.75" customHeight="1">
      <c r="B17" s="64" t="s">
        <v>1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33"/>
    </row>
    <row r="18" spans="2:22" ht="24.75" customHeight="1">
      <c r="B18" s="64" t="s">
        <v>1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33"/>
    </row>
    <row r="19" spans="2:22" ht="24.75" customHeight="1" thickBot="1">
      <c r="B19" s="64" t="s">
        <v>1</v>
      </c>
      <c r="C19" s="9"/>
      <c r="D19" s="9"/>
      <c r="E19" s="9"/>
      <c r="F19" s="9"/>
      <c r="G19" s="9"/>
      <c r="H19" s="77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33"/>
    </row>
    <row r="20" spans="2:22" ht="24.75" customHeight="1" thickBot="1" thickTop="1">
      <c r="B20" s="784" t="s">
        <v>233</v>
      </c>
      <c r="C20" s="785"/>
      <c r="D20" s="785"/>
      <c r="E20" s="785"/>
      <c r="F20" s="785"/>
      <c r="G20" s="785"/>
      <c r="H20" s="241"/>
      <c r="I20" s="144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</row>
    <row r="21" spans="2:9" ht="24.75" customHeight="1" thickBot="1">
      <c r="B21" s="777" t="s">
        <v>2</v>
      </c>
      <c r="C21" s="778"/>
      <c r="D21" s="778"/>
      <c r="E21" s="778"/>
      <c r="F21" s="778"/>
      <c r="G21" s="778"/>
      <c r="H21" s="506">
        <f>SUM(H14)</f>
        <v>7537427.11</v>
      </c>
      <c r="I21" s="145"/>
    </row>
    <row r="22" spans="2:9" ht="24.75" customHeight="1" thickBot="1">
      <c r="B22" s="779" t="s">
        <v>36</v>
      </c>
      <c r="C22" s="780"/>
      <c r="D22" s="780"/>
      <c r="E22" s="780"/>
      <c r="F22" s="780"/>
      <c r="G22" s="780"/>
      <c r="H22" s="239"/>
      <c r="I22" s="145"/>
    </row>
    <row r="23" spans="2:8" ht="16.5" thickBot="1">
      <c r="B23" s="781" t="s">
        <v>657</v>
      </c>
      <c r="C23" s="782"/>
      <c r="D23" s="782"/>
      <c r="E23" s="782"/>
      <c r="F23" s="782"/>
      <c r="G23" s="782"/>
      <c r="H23" s="240"/>
    </row>
    <row r="25" spans="3:6" ht="15.75">
      <c r="C25" s="5"/>
      <c r="D25" s="5"/>
      <c r="E25" s="5"/>
      <c r="F25" s="5"/>
    </row>
    <row r="26" spans="2:7" ht="15.75">
      <c r="B26" s="5"/>
      <c r="C26" s="5"/>
      <c r="D26" s="5"/>
      <c r="E26" s="5"/>
      <c r="F26" s="5"/>
      <c r="G26" s="5"/>
    </row>
    <row r="27" spans="1:14" ht="15.75">
      <c r="A27" s="309"/>
      <c r="B27" s="309" t="s">
        <v>912</v>
      </c>
      <c r="C27" s="309"/>
      <c r="D27" s="309"/>
      <c r="E27" s="309"/>
      <c r="F27" s="309"/>
      <c r="G27" s="309"/>
      <c r="H27" s="309"/>
      <c r="I27" s="309" t="s">
        <v>711</v>
      </c>
      <c r="J27" s="309"/>
      <c r="K27" s="309"/>
      <c r="L27" s="309" t="s">
        <v>872</v>
      </c>
      <c r="M27" s="309"/>
      <c r="N27" s="309"/>
    </row>
    <row r="28" spans="2:20" ht="15.75">
      <c r="B28" s="783"/>
      <c r="C28" s="783"/>
      <c r="E28" s="14"/>
      <c r="F28" s="14"/>
      <c r="G28" s="15"/>
      <c r="T28" s="2"/>
    </row>
    <row r="29" ht="15.75">
      <c r="D29" s="14"/>
    </row>
  </sheetData>
  <sheetProtection password="E06D" sheet="1" objects="1" scenarios="1"/>
  <mergeCells count="20">
    <mergeCell ref="B21:G21"/>
    <mergeCell ref="B22:G22"/>
    <mergeCell ref="I6:I7"/>
    <mergeCell ref="B23:G23"/>
    <mergeCell ref="B28:C28"/>
    <mergeCell ref="B20:G20"/>
    <mergeCell ref="B4:V4"/>
    <mergeCell ref="B6:B7"/>
    <mergeCell ref="C6:C7"/>
    <mergeCell ref="D6:D7"/>
    <mergeCell ref="E6:E7"/>
    <mergeCell ref="F6:F7"/>
    <mergeCell ref="G6:G7"/>
    <mergeCell ref="H6:H7"/>
    <mergeCell ref="J6:J7"/>
    <mergeCell ref="K6:K7"/>
    <mergeCell ref="L6:L7"/>
    <mergeCell ref="M6:M7"/>
    <mergeCell ref="N6:N7"/>
    <mergeCell ref="O6:V6"/>
  </mergeCells>
  <printOptions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landscape" scale="3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1:P37"/>
  <sheetViews>
    <sheetView showGridLines="0" zoomScale="55" zoomScaleNormal="55" zoomScalePageLayoutView="0" workbookViewId="0" topLeftCell="A1">
      <selection activeCell="A1" sqref="A1"/>
    </sheetView>
  </sheetViews>
  <sheetFormatPr defaultColWidth="9.140625" defaultRowHeight="12.75"/>
  <cols>
    <col min="1" max="1" width="16.421875" style="2" customWidth="1"/>
    <col min="2" max="2" width="21.7109375" style="2" customWidth="1"/>
    <col min="3" max="3" width="28.7109375" style="22" customWidth="1"/>
    <col min="4" max="4" width="60.57421875" style="2" customWidth="1"/>
    <col min="5" max="7" width="50.7109375" style="2" customWidth="1"/>
    <col min="8" max="16384" width="9.140625" style="2" customWidth="1"/>
  </cols>
  <sheetData>
    <row r="1" spans="2:7" ht="20.25">
      <c r="B1" s="39"/>
      <c r="C1" s="40"/>
      <c r="D1" s="39"/>
      <c r="E1" s="39"/>
      <c r="F1" s="39"/>
      <c r="G1" s="39"/>
    </row>
    <row r="2" spans="2:7" ht="20.25">
      <c r="B2" s="41"/>
      <c r="C2" s="42"/>
      <c r="D2" s="43"/>
      <c r="E2" s="43"/>
      <c r="F2" s="43"/>
      <c r="G2" s="43"/>
    </row>
    <row r="3" spans="2:7" ht="20.25">
      <c r="B3" s="41"/>
      <c r="C3" s="42"/>
      <c r="D3" s="43"/>
      <c r="E3" s="43"/>
      <c r="F3" s="43"/>
      <c r="G3" s="44" t="s">
        <v>203</v>
      </c>
    </row>
    <row r="4" spans="2:7" ht="20.25">
      <c r="B4" s="41"/>
      <c r="C4" s="42"/>
      <c r="D4" s="43"/>
      <c r="E4" s="43"/>
      <c r="F4" s="43"/>
      <c r="G4" s="43"/>
    </row>
    <row r="5" spans="2:7" ht="20.25">
      <c r="B5" s="41"/>
      <c r="C5" s="42"/>
      <c r="D5" s="43"/>
      <c r="E5" s="43"/>
      <c r="F5" s="43"/>
      <c r="G5" s="43"/>
    </row>
    <row r="6" spans="2:7" ht="20.25">
      <c r="B6" s="39"/>
      <c r="C6" s="40"/>
      <c r="D6" s="39"/>
      <c r="E6" s="39"/>
      <c r="F6" s="39"/>
      <c r="G6" s="39"/>
    </row>
    <row r="7" spans="2:11" ht="30">
      <c r="B7" s="790" t="s">
        <v>85</v>
      </c>
      <c r="C7" s="790"/>
      <c r="D7" s="790"/>
      <c r="E7" s="790"/>
      <c r="F7" s="790"/>
      <c r="G7" s="790"/>
      <c r="H7" s="1"/>
      <c r="I7" s="1"/>
      <c r="J7" s="1"/>
      <c r="K7" s="1"/>
    </row>
    <row r="8" spans="2:7" ht="20.25">
      <c r="B8" s="39"/>
      <c r="C8" s="40"/>
      <c r="D8" s="39"/>
      <c r="E8" s="39"/>
      <c r="F8" s="39"/>
      <c r="G8" s="39"/>
    </row>
    <row r="9" spans="2:7" ht="20.25">
      <c r="B9" s="39"/>
      <c r="C9" s="40"/>
      <c r="D9" s="39"/>
      <c r="E9" s="39"/>
      <c r="F9" s="39"/>
      <c r="G9" s="39"/>
    </row>
    <row r="10" spans="2:11" ht="20.25">
      <c r="B10" s="41"/>
      <c r="C10" s="42"/>
      <c r="D10" s="41"/>
      <c r="E10" s="41"/>
      <c r="F10" s="41"/>
      <c r="G10" s="41"/>
      <c r="H10" s="1"/>
      <c r="I10" s="1"/>
      <c r="J10" s="1"/>
      <c r="K10" s="1"/>
    </row>
    <row r="11" spans="2:7" ht="21" thickBot="1">
      <c r="B11" s="39"/>
      <c r="C11" s="40"/>
      <c r="D11" s="39"/>
      <c r="E11" s="39"/>
      <c r="F11" s="39"/>
      <c r="G11" s="39"/>
    </row>
    <row r="12" spans="2:16" s="23" customFormat="1" ht="64.5" customHeight="1" thickBot="1">
      <c r="B12" s="242" t="s">
        <v>86</v>
      </c>
      <c r="C12" s="243" t="s">
        <v>83</v>
      </c>
      <c r="D12" s="244" t="s">
        <v>87</v>
      </c>
      <c r="E12" s="244" t="s">
        <v>88</v>
      </c>
      <c r="F12" s="244" t="s">
        <v>89</v>
      </c>
      <c r="G12" s="245" t="s">
        <v>90</v>
      </c>
      <c r="H12" s="24"/>
      <c r="I12" s="24"/>
      <c r="J12" s="789"/>
      <c r="K12" s="789"/>
      <c r="L12" s="789"/>
      <c r="M12" s="789"/>
      <c r="N12" s="789"/>
      <c r="O12" s="789"/>
      <c r="P12" s="789"/>
    </row>
    <row r="13" spans="2:16" s="23" customFormat="1" ht="19.5" customHeight="1" thickBot="1">
      <c r="B13" s="72">
        <v>1</v>
      </c>
      <c r="C13" s="71">
        <v>2</v>
      </c>
      <c r="D13" s="65">
        <v>3</v>
      </c>
      <c r="E13" s="65">
        <v>4</v>
      </c>
      <c r="F13" s="65">
        <v>5</v>
      </c>
      <c r="G13" s="66">
        <v>6</v>
      </c>
      <c r="H13" s="24"/>
      <c r="I13" s="24"/>
      <c r="J13" s="789"/>
      <c r="K13" s="789"/>
      <c r="L13" s="789"/>
      <c r="M13" s="789"/>
      <c r="N13" s="789"/>
      <c r="O13" s="789"/>
      <c r="P13" s="789"/>
    </row>
    <row r="14" spans="2:7" s="23" customFormat="1" ht="34.5" customHeight="1">
      <c r="B14" s="791" t="s">
        <v>873</v>
      </c>
      <c r="C14" s="69" t="s">
        <v>131</v>
      </c>
      <c r="D14" s="507" t="s">
        <v>874</v>
      </c>
      <c r="E14" s="507" t="s">
        <v>875</v>
      </c>
      <c r="F14" s="508">
        <v>62397755.92</v>
      </c>
      <c r="G14" s="508">
        <v>62397755.92</v>
      </c>
    </row>
    <row r="15" spans="2:7" s="23" customFormat="1" ht="34.5" customHeight="1">
      <c r="B15" s="792"/>
      <c r="C15" s="69" t="s">
        <v>131</v>
      </c>
      <c r="D15" s="492" t="s">
        <v>876</v>
      </c>
      <c r="E15" s="492" t="s">
        <v>877</v>
      </c>
      <c r="F15" s="509">
        <v>29613.74</v>
      </c>
      <c r="G15" s="509">
        <v>29613.74</v>
      </c>
    </row>
    <row r="16" spans="2:7" s="23" customFormat="1" ht="34.5" customHeight="1">
      <c r="B16" s="792"/>
      <c r="C16" s="69" t="s">
        <v>131</v>
      </c>
      <c r="D16" s="492" t="s">
        <v>878</v>
      </c>
      <c r="E16" s="492" t="s">
        <v>879</v>
      </c>
      <c r="F16" s="510">
        <v>115516.35</v>
      </c>
      <c r="G16" s="510">
        <v>115516.35</v>
      </c>
    </row>
    <row r="17" spans="2:7" s="23" customFormat="1" ht="34.5" customHeight="1" thickBot="1">
      <c r="B17" s="793"/>
      <c r="C17" s="246" t="s">
        <v>218</v>
      </c>
      <c r="D17" s="73"/>
      <c r="E17" s="73"/>
      <c r="F17" s="511">
        <f>+F14+F15+F16</f>
        <v>62542886.010000005</v>
      </c>
      <c r="G17" s="511">
        <f>+G14+G15+G16</f>
        <v>62542886.010000005</v>
      </c>
    </row>
    <row r="18" spans="2:7" s="23" customFormat="1" ht="34.5" customHeight="1">
      <c r="B18" s="786" t="s">
        <v>880</v>
      </c>
      <c r="C18" s="70" t="s">
        <v>131</v>
      </c>
      <c r="D18" s="507" t="s">
        <v>874</v>
      </c>
      <c r="E18" s="507" t="s">
        <v>875</v>
      </c>
      <c r="F18" s="508">
        <v>47774097.96</v>
      </c>
      <c r="G18" s="508">
        <f>+F18</f>
        <v>47774097.96</v>
      </c>
    </row>
    <row r="19" spans="2:7" s="23" customFormat="1" ht="34.5" customHeight="1">
      <c r="B19" s="787"/>
      <c r="C19" s="69" t="s">
        <v>131</v>
      </c>
      <c r="D19" s="492" t="s">
        <v>876</v>
      </c>
      <c r="E19" s="492" t="s">
        <v>877</v>
      </c>
      <c r="F19" s="509">
        <v>24828.74</v>
      </c>
      <c r="G19" s="509">
        <f>+F19</f>
        <v>24828.74</v>
      </c>
    </row>
    <row r="20" spans="2:7" s="23" customFormat="1" ht="34.5" customHeight="1">
      <c r="B20" s="787"/>
      <c r="C20" s="69" t="s">
        <v>131</v>
      </c>
      <c r="D20" s="492" t="s">
        <v>878</v>
      </c>
      <c r="E20" s="492" t="s">
        <v>879</v>
      </c>
      <c r="F20" s="509">
        <v>138366.85</v>
      </c>
      <c r="G20" s="509">
        <f>+F20</f>
        <v>138366.85</v>
      </c>
    </row>
    <row r="21" spans="2:7" s="23" customFormat="1" ht="34.5" customHeight="1" thickBot="1">
      <c r="B21" s="788"/>
      <c r="C21" s="246" t="s">
        <v>218</v>
      </c>
      <c r="D21" s="74"/>
      <c r="E21" s="74"/>
      <c r="F21" s="512">
        <f>+F18+F19+F20</f>
        <v>47937293.550000004</v>
      </c>
      <c r="G21" s="512">
        <f>+G18+G19+G20</f>
        <v>47937293.550000004</v>
      </c>
    </row>
    <row r="22" spans="2:7" s="23" customFormat="1" ht="34.5" customHeight="1">
      <c r="B22" s="786" t="s">
        <v>881</v>
      </c>
      <c r="C22" s="70" t="s">
        <v>131</v>
      </c>
      <c r="D22" s="507" t="s">
        <v>874</v>
      </c>
      <c r="E22" s="507" t="s">
        <v>875</v>
      </c>
      <c r="F22" s="508">
        <v>56816190.02</v>
      </c>
      <c r="G22" s="508">
        <v>56816190.02</v>
      </c>
    </row>
    <row r="23" spans="2:7" s="23" customFormat="1" ht="34.5" customHeight="1">
      <c r="B23" s="794"/>
      <c r="C23" s="76" t="s">
        <v>131</v>
      </c>
      <c r="D23" s="492" t="s">
        <v>876</v>
      </c>
      <c r="E23" s="492" t="s">
        <v>877</v>
      </c>
      <c r="F23" s="509">
        <v>20043.74</v>
      </c>
      <c r="G23" s="509">
        <v>20043.74</v>
      </c>
    </row>
    <row r="24" spans="2:7" s="23" customFormat="1" ht="34.5" customHeight="1">
      <c r="B24" s="794"/>
      <c r="C24" s="76" t="s">
        <v>131</v>
      </c>
      <c r="D24" s="492" t="s">
        <v>878</v>
      </c>
      <c r="E24" s="492" t="s">
        <v>879</v>
      </c>
      <c r="F24" s="509">
        <f>20434.3+140622.6</f>
        <v>161056.9</v>
      </c>
      <c r="G24" s="509">
        <f>20434.3+140622.6</f>
        <v>161056.9</v>
      </c>
    </row>
    <row r="25" spans="2:7" s="23" customFormat="1" ht="34.5" customHeight="1" thickBot="1">
      <c r="B25" s="795"/>
      <c r="C25" s="246" t="s">
        <v>218</v>
      </c>
      <c r="D25" s="73"/>
      <c r="E25" s="73"/>
      <c r="F25" s="512">
        <f>SUM(F22:F24)</f>
        <v>56997290.660000004</v>
      </c>
      <c r="G25" s="512">
        <f>SUM(G22:G24)</f>
        <v>56997290.660000004</v>
      </c>
    </row>
    <row r="26" spans="2:7" s="23" customFormat="1" ht="34.5" customHeight="1">
      <c r="B26" s="786" t="s">
        <v>882</v>
      </c>
      <c r="C26" s="70" t="s">
        <v>131</v>
      </c>
      <c r="D26" s="507" t="s">
        <v>874</v>
      </c>
      <c r="E26" s="507" t="s">
        <v>875</v>
      </c>
      <c r="F26" s="508">
        <v>86242086.36</v>
      </c>
      <c r="G26" s="508">
        <v>86242086.36</v>
      </c>
    </row>
    <row r="27" spans="2:7" s="23" customFormat="1" ht="34.5" customHeight="1">
      <c r="B27" s="787"/>
      <c r="C27" s="69" t="s">
        <v>131</v>
      </c>
      <c r="D27" s="492" t="s">
        <v>876</v>
      </c>
      <c r="E27" s="492" t="s">
        <v>877</v>
      </c>
      <c r="F27" s="509">
        <f>33007.06+213159.84</f>
        <v>246166.9</v>
      </c>
      <c r="G27" s="509">
        <f>33007.06+213159.84</f>
        <v>246166.9</v>
      </c>
    </row>
    <row r="28" spans="2:7" s="23" customFormat="1" ht="34.5" customHeight="1">
      <c r="B28" s="787"/>
      <c r="C28" s="69" t="s">
        <v>131</v>
      </c>
      <c r="D28" s="492" t="s">
        <v>878</v>
      </c>
      <c r="E28" s="492" t="s">
        <v>879</v>
      </c>
      <c r="F28" s="509">
        <v>29338.65</v>
      </c>
      <c r="G28" s="509">
        <v>29338.65</v>
      </c>
    </row>
    <row r="29" spans="2:7" s="23" customFormat="1" ht="34.5" customHeight="1" thickBot="1">
      <c r="B29" s="788"/>
      <c r="C29" s="246" t="s">
        <v>218</v>
      </c>
      <c r="D29" s="67"/>
      <c r="E29" s="67"/>
      <c r="F29" s="513">
        <f>+F28+F27+F26</f>
        <v>86517591.91</v>
      </c>
      <c r="G29" s="513">
        <f>+G28+G27+G26</f>
        <v>86517591.91</v>
      </c>
    </row>
    <row r="30" spans="2:7" s="23" customFormat="1" ht="34.5" customHeight="1">
      <c r="B30" s="786" t="s">
        <v>883</v>
      </c>
      <c r="C30" s="68" t="s">
        <v>131</v>
      </c>
      <c r="D30" s="507" t="s">
        <v>874</v>
      </c>
      <c r="E30" s="507" t="s">
        <v>875</v>
      </c>
      <c r="F30" s="514">
        <v>110433674.09</v>
      </c>
      <c r="G30" s="514">
        <v>110433674.09</v>
      </c>
    </row>
    <row r="31" spans="2:7" s="23" customFormat="1" ht="34.5" customHeight="1">
      <c r="B31" s="787"/>
      <c r="C31" s="69" t="s">
        <v>131</v>
      </c>
      <c r="D31" s="492" t="s">
        <v>876</v>
      </c>
      <c r="E31" s="492" t="s">
        <v>877</v>
      </c>
      <c r="F31" s="515">
        <v>30473.81</v>
      </c>
      <c r="G31" s="515">
        <v>30473.81</v>
      </c>
    </row>
    <row r="32" spans="2:7" s="23" customFormat="1" ht="34.5" customHeight="1">
      <c r="B32" s="787"/>
      <c r="C32" s="69" t="s">
        <v>131</v>
      </c>
      <c r="D32" s="492" t="s">
        <v>878</v>
      </c>
      <c r="E32" s="492" t="s">
        <v>879</v>
      </c>
      <c r="F32" s="510">
        <v>199575.59</v>
      </c>
      <c r="G32" s="510">
        <v>199575.59</v>
      </c>
    </row>
    <row r="33" spans="2:7" s="23" customFormat="1" ht="34.5" customHeight="1" thickBot="1">
      <c r="B33" s="788"/>
      <c r="C33" s="246" t="s">
        <v>218</v>
      </c>
      <c r="D33" s="75"/>
      <c r="E33" s="74"/>
      <c r="F33" s="511">
        <f>+F32+F31+F30</f>
        <v>110663723.49000001</v>
      </c>
      <c r="G33" s="511">
        <f>+G32+G31+G30</f>
        <v>110663723.49000001</v>
      </c>
    </row>
    <row r="34" spans="2:7" s="23" customFormat="1" ht="20.25">
      <c r="B34" s="39"/>
      <c r="C34" s="40"/>
      <c r="D34" s="39"/>
      <c r="E34" s="39"/>
      <c r="F34" s="39"/>
      <c r="G34" s="39"/>
    </row>
    <row r="35" spans="2:10" ht="19.5" customHeight="1">
      <c r="B35" s="8"/>
      <c r="C35" s="8"/>
      <c r="D35" s="8"/>
      <c r="F35" s="8"/>
      <c r="G35" s="8"/>
      <c r="H35" s="8"/>
      <c r="I35" s="8"/>
      <c r="J35" s="8"/>
    </row>
    <row r="36" spans="2:7" ht="20.25">
      <c r="B36" s="8" t="s">
        <v>912</v>
      </c>
      <c r="C36" s="40"/>
      <c r="D36" s="39"/>
      <c r="E36" s="2" t="s">
        <v>711</v>
      </c>
      <c r="F36" s="8" t="s">
        <v>906</v>
      </c>
      <c r="G36" s="39"/>
    </row>
    <row r="37" spans="2:7" ht="20.25">
      <c r="B37" s="39"/>
      <c r="C37" s="40"/>
      <c r="D37" s="39"/>
      <c r="E37" s="39"/>
      <c r="F37" s="39"/>
      <c r="G37" s="39"/>
    </row>
  </sheetData>
  <sheetProtection password="E06D" sheet="1" objects="1" scenarios="1"/>
  <mergeCells count="7">
    <mergeCell ref="B30:B33"/>
    <mergeCell ref="B18:B21"/>
    <mergeCell ref="J12:P13"/>
    <mergeCell ref="B7:G7"/>
    <mergeCell ref="B14:B17"/>
    <mergeCell ref="B22:B25"/>
    <mergeCell ref="B26:B2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Q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297" customWidth="1"/>
    <col min="2" max="2" width="5.57421875" style="297" customWidth="1"/>
    <col min="3" max="3" width="28.7109375" style="297" customWidth="1"/>
    <col min="4" max="7" width="14.7109375" style="297" customWidth="1"/>
    <col min="8" max="8" width="24.140625" style="297" customWidth="1"/>
    <col min="9" max="16" width="13.7109375" style="297" customWidth="1"/>
    <col min="17" max="17" width="9.140625" style="297" customWidth="1"/>
    <col min="18" max="16384" width="9.140625" style="297" customWidth="1"/>
  </cols>
  <sheetData>
    <row r="1" ht="15.75">
      <c r="P1" s="303" t="s">
        <v>202</v>
      </c>
    </row>
    <row r="3" spans="2:16" ht="22.5">
      <c r="B3" s="799" t="s">
        <v>672</v>
      </c>
      <c r="C3" s="799"/>
      <c r="D3" s="799"/>
      <c r="E3" s="799"/>
      <c r="F3" s="799"/>
      <c r="G3" s="799"/>
      <c r="H3" s="799"/>
      <c r="I3" s="799"/>
      <c r="J3" s="799"/>
      <c r="K3" s="799"/>
      <c r="L3" s="799"/>
      <c r="M3" s="799"/>
      <c r="N3" s="799"/>
      <c r="O3" s="799"/>
      <c r="P3" s="799"/>
    </row>
    <row r="5" ht="16.5" thickBot="1">
      <c r="P5" s="298" t="s">
        <v>3</v>
      </c>
    </row>
    <row r="6" spans="2:16" ht="28.5" customHeight="1" thickBot="1">
      <c r="B6" s="800" t="s">
        <v>673</v>
      </c>
      <c r="C6" s="800" t="s">
        <v>674</v>
      </c>
      <c r="D6" s="800" t="s">
        <v>675</v>
      </c>
      <c r="E6" s="800" t="s">
        <v>676</v>
      </c>
      <c r="F6" s="800" t="s">
        <v>677</v>
      </c>
      <c r="G6" s="800" t="s">
        <v>702</v>
      </c>
      <c r="H6" s="800" t="s">
        <v>678</v>
      </c>
      <c r="I6" s="802" t="s">
        <v>703</v>
      </c>
      <c r="J6" s="803"/>
      <c r="K6" s="803"/>
      <c r="L6" s="803"/>
      <c r="M6" s="803"/>
      <c r="N6" s="803"/>
      <c r="O6" s="803"/>
      <c r="P6" s="804"/>
    </row>
    <row r="7" spans="2:16" ht="36" customHeight="1" thickBot="1">
      <c r="B7" s="801"/>
      <c r="C7" s="801"/>
      <c r="D7" s="801"/>
      <c r="E7" s="801"/>
      <c r="F7" s="801"/>
      <c r="G7" s="801"/>
      <c r="H7" s="801"/>
      <c r="I7" s="299" t="s">
        <v>679</v>
      </c>
      <c r="J7" s="299" t="s">
        <v>680</v>
      </c>
      <c r="K7" s="299" t="s">
        <v>681</v>
      </c>
      <c r="L7" s="299" t="s">
        <v>682</v>
      </c>
      <c r="M7" s="299" t="s">
        <v>683</v>
      </c>
      <c r="N7" s="299" t="s">
        <v>684</v>
      </c>
      <c r="O7" s="299" t="s">
        <v>685</v>
      </c>
      <c r="P7" s="300" t="s">
        <v>686</v>
      </c>
    </row>
    <row r="8" spans="1:16" ht="15.75" customHeight="1">
      <c r="A8" s="301"/>
      <c r="B8" s="805" t="s">
        <v>53</v>
      </c>
      <c r="C8" s="808" t="s">
        <v>704</v>
      </c>
      <c r="D8" s="811" t="s">
        <v>706</v>
      </c>
      <c r="E8" s="811" t="s">
        <v>706</v>
      </c>
      <c r="F8" s="814">
        <v>29800000</v>
      </c>
      <c r="G8" s="796">
        <v>0</v>
      </c>
      <c r="H8" s="307" t="s">
        <v>687</v>
      </c>
      <c r="I8" s="320"/>
      <c r="J8" s="320"/>
      <c r="K8" s="320"/>
      <c r="L8" s="320"/>
      <c r="M8" s="317"/>
      <c r="N8" s="317"/>
      <c r="O8" s="317"/>
      <c r="P8" s="318"/>
    </row>
    <row r="9" spans="1:16" ht="15.75">
      <c r="A9" s="301"/>
      <c r="B9" s="806"/>
      <c r="C9" s="809"/>
      <c r="D9" s="812"/>
      <c r="E9" s="812"/>
      <c r="F9" s="815"/>
      <c r="G9" s="797"/>
      <c r="H9" s="307" t="s">
        <v>688</v>
      </c>
      <c r="I9" s="320"/>
      <c r="J9" s="320"/>
      <c r="K9" s="317">
        <v>17000000</v>
      </c>
      <c r="L9" s="317">
        <v>16790000</v>
      </c>
      <c r="M9" s="317">
        <v>17000000</v>
      </c>
      <c r="N9" s="317">
        <v>16790000</v>
      </c>
      <c r="O9" s="317">
        <v>17000000</v>
      </c>
      <c r="P9" s="318">
        <v>16790000</v>
      </c>
    </row>
    <row r="10" spans="1:16" ht="15.75">
      <c r="A10" s="301"/>
      <c r="B10" s="806"/>
      <c r="C10" s="809"/>
      <c r="D10" s="812"/>
      <c r="E10" s="812"/>
      <c r="F10" s="815"/>
      <c r="G10" s="797"/>
      <c r="H10" s="307" t="s">
        <v>49</v>
      </c>
      <c r="I10" s="320"/>
      <c r="J10" s="320"/>
      <c r="K10" s="320"/>
      <c r="L10" s="320"/>
      <c r="M10" s="317"/>
      <c r="N10" s="317"/>
      <c r="O10" s="317"/>
      <c r="P10" s="318"/>
    </row>
    <row r="11" spans="1:16" ht="15.75">
      <c r="A11" s="301"/>
      <c r="B11" s="806"/>
      <c r="C11" s="809"/>
      <c r="D11" s="812"/>
      <c r="E11" s="812"/>
      <c r="F11" s="815"/>
      <c r="G11" s="797"/>
      <c r="H11" s="307" t="s">
        <v>689</v>
      </c>
      <c r="I11" s="320"/>
      <c r="J11" s="320"/>
      <c r="K11" s="320"/>
      <c r="L11" s="320"/>
      <c r="M11" s="317">
        <v>12800000</v>
      </c>
      <c r="N11" s="317">
        <v>9457386</v>
      </c>
      <c r="O11" s="317">
        <v>12800000</v>
      </c>
      <c r="P11" s="318">
        <v>13800258</v>
      </c>
    </row>
    <row r="12" spans="1:16" ht="15.75">
      <c r="A12" s="301"/>
      <c r="B12" s="807"/>
      <c r="C12" s="810"/>
      <c r="D12" s="813"/>
      <c r="E12" s="813"/>
      <c r="F12" s="816"/>
      <c r="G12" s="798"/>
      <c r="H12" s="308" t="s">
        <v>690</v>
      </c>
      <c r="I12" s="321">
        <f>SUM(I8:I11)</f>
        <v>0</v>
      </c>
      <c r="J12" s="321">
        <v>0</v>
      </c>
      <c r="K12" s="321">
        <f aca="true" t="shared" si="0" ref="K12:P12">SUM(K8:K11)</f>
        <v>17000000</v>
      </c>
      <c r="L12" s="321">
        <f t="shared" si="0"/>
        <v>16790000</v>
      </c>
      <c r="M12" s="322">
        <f t="shared" si="0"/>
        <v>29800000</v>
      </c>
      <c r="N12" s="322">
        <f t="shared" si="0"/>
        <v>26247386</v>
      </c>
      <c r="O12" s="322">
        <f t="shared" si="0"/>
        <v>29800000</v>
      </c>
      <c r="P12" s="528">
        <f t="shared" si="0"/>
        <v>30590258</v>
      </c>
    </row>
    <row r="13" spans="1:16" ht="15.75">
      <c r="A13" s="301"/>
      <c r="B13" s="805" t="s">
        <v>54</v>
      </c>
      <c r="C13" s="817" t="s">
        <v>707</v>
      </c>
      <c r="D13" s="811" t="s">
        <v>706</v>
      </c>
      <c r="E13" s="811" t="s">
        <v>706</v>
      </c>
      <c r="F13" s="814">
        <v>2500000</v>
      </c>
      <c r="G13" s="796">
        <v>0</v>
      </c>
      <c r="H13" s="307" t="s">
        <v>687</v>
      </c>
      <c r="I13" s="320"/>
      <c r="J13" s="320"/>
      <c r="K13" s="320"/>
      <c r="L13" s="320"/>
      <c r="M13" s="317"/>
      <c r="N13" s="317"/>
      <c r="O13" s="317"/>
      <c r="P13" s="318"/>
    </row>
    <row r="14" spans="1:16" ht="15.75">
      <c r="A14" s="301"/>
      <c r="B14" s="806"/>
      <c r="C14" s="818"/>
      <c r="D14" s="812"/>
      <c r="E14" s="812"/>
      <c r="F14" s="815"/>
      <c r="G14" s="797"/>
      <c r="H14" s="307" t="s">
        <v>688</v>
      </c>
      <c r="I14" s="320"/>
      <c r="J14" s="320"/>
      <c r="K14" s="320"/>
      <c r="L14" s="320"/>
      <c r="M14" s="317"/>
      <c r="N14" s="317"/>
      <c r="O14" s="317"/>
      <c r="P14" s="318"/>
    </row>
    <row r="15" spans="1:16" ht="15.75">
      <c r="A15" s="301"/>
      <c r="B15" s="806"/>
      <c r="C15" s="818"/>
      <c r="D15" s="812"/>
      <c r="E15" s="812"/>
      <c r="F15" s="815"/>
      <c r="G15" s="797"/>
      <c r="H15" s="307" t="s">
        <v>49</v>
      </c>
      <c r="I15" s="320"/>
      <c r="J15" s="320"/>
      <c r="K15" s="320"/>
      <c r="L15" s="320"/>
      <c r="M15" s="317"/>
      <c r="N15" s="317"/>
      <c r="O15" s="317"/>
      <c r="P15" s="318"/>
    </row>
    <row r="16" spans="1:16" ht="15.75">
      <c r="A16" s="301"/>
      <c r="B16" s="806"/>
      <c r="C16" s="818"/>
      <c r="D16" s="812"/>
      <c r="E16" s="812"/>
      <c r="F16" s="815"/>
      <c r="G16" s="797"/>
      <c r="H16" s="307" t="s">
        <v>689</v>
      </c>
      <c r="I16" s="320"/>
      <c r="J16" s="320"/>
      <c r="K16" s="317">
        <v>1250000</v>
      </c>
      <c r="L16" s="317">
        <v>1091400</v>
      </c>
      <c r="M16" s="317">
        <v>2500000</v>
      </c>
      <c r="N16" s="317">
        <v>2274400</v>
      </c>
      <c r="O16" s="317">
        <v>2500000</v>
      </c>
      <c r="P16" s="318">
        <v>2419400</v>
      </c>
    </row>
    <row r="17" spans="1:17" ht="15.75">
      <c r="A17" s="301"/>
      <c r="B17" s="807"/>
      <c r="C17" s="819"/>
      <c r="D17" s="813"/>
      <c r="E17" s="813"/>
      <c r="F17" s="816"/>
      <c r="G17" s="798"/>
      <c r="H17" s="308" t="s">
        <v>690</v>
      </c>
      <c r="I17" s="321">
        <f>SUM(I13:I16)</f>
        <v>0</v>
      </c>
      <c r="J17" s="321">
        <v>0</v>
      </c>
      <c r="K17" s="321">
        <f aca="true" t="shared" si="1" ref="K17:P17">SUM(K13:K16)</f>
        <v>1250000</v>
      </c>
      <c r="L17" s="321">
        <f t="shared" si="1"/>
        <v>1091400</v>
      </c>
      <c r="M17" s="322">
        <f t="shared" si="1"/>
        <v>2500000</v>
      </c>
      <c r="N17" s="322">
        <f t="shared" si="1"/>
        <v>2274400</v>
      </c>
      <c r="O17" s="322">
        <f t="shared" si="1"/>
        <v>2500000</v>
      </c>
      <c r="P17" s="526">
        <f t="shared" si="1"/>
        <v>2419400</v>
      </c>
      <c r="Q17" s="527"/>
    </row>
    <row r="18" spans="1:16" ht="15.75">
      <c r="A18" s="301"/>
      <c r="B18" s="805" t="s">
        <v>55</v>
      </c>
      <c r="C18" s="817" t="s">
        <v>705</v>
      </c>
      <c r="D18" s="811" t="s">
        <v>706</v>
      </c>
      <c r="E18" s="811" t="s">
        <v>706</v>
      </c>
      <c r="F18" s="814">
        <v>6599000</v>
      </c>
      <c r="G18" s="796">
        <v>0</v>
      </c>
      <c r="H18" s="307" t="s">
        <v>687</v>
      </c>
      <c r="I18" s="320"/>
      <c r="J18" s="320"/>
      <c r="K18" s="320"/>
      <c r="L18" s="320"/>
      <c r="M18" s="317"/>
      <c r="N18" s="317"/>
      <c r="O18" s="317"/>
      <c r="P18" s="318"/>
    </row>
    <row r="19" spans="1:16" ht="15.75">
      <c r="A19" s="301"/>
      <c r="B19" s="806"/>
      <c r="C19" s="818"/>
      <c r="D19" s="812"/>
      <c r="E19" s="812"/>
      <c r="F19" s="815"/>
      <c r="G19" s="797"/>
      <c r="H19" s="307" t="s">
        <v>688</v>
      </c>
      <c r="I19" s="320"/>
      <c r="J19" s="320"/>
      <c r="K19" s="320"/>
      <c r="L19" s="320"/>
      <c r="M19" s="317"/>
      <c r="N19" s="317"/>
      <c r="O19" s="317"/>
      <c r="P19" s="318"/>
    </row>
    <row r="20" spans="1:16" ht="15.75">
      <c r="A20" s="301"/>
      <c r="B20" s="806"/>
      <c r="C20" s="818"/>
      <c r="D20" s="812"/>
      <c r="E20" s="812"/>
      <c r="F20" s="815"/>
      <c r="G20" s="797"/>
      <c r="H20" s="307" t="s">
        <v>49</v>
      </c>
      <c r="I20" s="320"/>
      <c r="J20" s="320"/>
      <c r="K20" s="320"/>
      <c r="L20" s="320"/>
      <c r="M20" s="317"/>
      <c r="N20" s="317"/>
      <c r="O20" s="317"/>
      <c r="P20" s="318"/>
    </row>
    <row r="21" spans="1:16" ht="15.75">
      <c r="A21" s="301"/>
      <c r="B21" s="806"/>
      <c r="C21" s="818"/>
      <c r="D21" s="812"/>
      <c r="E21" s="812"/>
      <c r="F21" s="815"/>
      <c r="G21" s="797"/>
      <c r="H21" s="307" t="s">
        <v>689</v>
      </c>
      <c r="I21" s="317">
        <v>1550000</v>
      </c>
      <c r="J21" s="317">
        <v>281665</v>
      </c>
      <c r="K21" s="317">
        <v>2300000</v>
      </c>
      <c r="L21" s="317">
        <v>2722584.41</v>
      </c>
      <c r="M21" s="317">
        <v>3000000</v>
      </c>
      <c r="N21" s="317">
        <v>2722584</v>
      </c>
      <c r="O21" s="317">
        <v>6599000</v>
      </c>
      <c r="P21" s="318">
        <v>5909184</v>
      </c>
    </row>
    <row r="22" spans="1:17" ht="15.75">
      <c r="A22" s="301"/>
      <c r="B22" s="807"/>
      <c r="C22" s="819"/>
      <c r="D22" s="813"/>
      <c r="E22" s="813"/>
      <c r="F22" s="816"/>
      <c r="G22" s="798"/>
      <c r="H22" s="308" t="s">
        <v>690</v>
      </c>
      <c r="I22" s="321">
        <f>SUM(I18:I21)</f>
        <v>1550000</v>
      </c>
      <c r="J22" s="321">
        <f>SUM(J21)</f>
        <v>281665</v>
      </c>
      <c r="K22" s="321">
        <f aca="true" t="shared" si="2" ref="K22:P22">SUM(K18:K21)</f>
        <v>2300000</v>
      </c>
      <c r="L22" s="321">
        <f t="shared" si="2"/>
        <v>2722584.41</v>
      </c>
      <c r="M22" s="322">
        <f t="shared" si="2"/>
        <v>3000000</v>
      </c>
      <c r="N22" s="322">
        <f t="shared" si="2"/>
        <v>2722584</v>
      </c>
      <c r="O22" s="322">
        <f t="shared" si="2"/>
        <v>6599000</v>
      </c>
      <c r="P22" s="526">
        <f t="shared" si="2"/>
        <v>5909184</v>
      </c>
      <c r="Q22" s="527"/>
    </row>
    <row r="23" spans="1:16" ht="15.75" customHeight="1">
      <c r="A23" s="301"/>
      <c r="B23" s="805" t="s">
        <v>56</v>
      </c>
      <c r="C23" s="808" t="s">
        <v>708</v>
      </c>
      <c r="D23" s="811" t="s">
        <v>706</v>
      </c>
      <c r="E23" s="811" t="s">
        <v>706</v>
      </c>
      <c r="F23" s="814">
        <v>23590000</v>
      </c>
      <c r="G23" s="796">
        <v>0</v>
      </c>
      <c r="H23" s="307" t="s">
        <v>687</v>
      </c>
      <c r="I23" s="320"/>
      <c r="J23" s="320"/>
      <c r="K23" s="320"/>
      <c r="L23" s="320"/>
      <c r="M23" s="317"/>
      <c r="N23" s="317"/>
      <c r="O23" s="317"/>
      <c r="P23" s="318"/>
    </row>
    <row r="24" spans="1:16" ht="15.75">
      <c r="A24" s="301"/>
      <c r="B24" s="806"/>
      <c r="C24" s="809"/>
      <c r="D24" s="812"/>
      <c r="E24" s="812"/>
      <c r="F24" s="815"/>
      <c r="G24" s="797"/>
      <c r="H24" s="307" t="s">
        <v>688</v>
      </c>
      <c r="I24" s="320"/>
      <c r="J24" s="320"/>
      <c r="K24" s="320"/>
      <c r="L24" s="320"/>
      <c r="M24" s="317"/>
      <c r="N24" s="317"/>
      <c r="O24" s="317"/>
      <c r="P24" s="318"/>
    </row>
    <row r="25" spans="1:16" ht="15.75">
      <c r="A25" s="301"/>
      <c r="B25" s="806"/>
      <c r="C25" s="809"/>
      <c r="D25" s="812"/>
      <c r="E25" s="812"/>
      <c r="F25" s="815"/>
      <c r="G25" s="797"/>
      <c r="H25" s="307" t="s">
        <v>49</v>
      </c>
      <c r="I25" s="320"/>
      <c r="J25" s="320"/>
      <c r="K25" s="320"/>
      <c r="L25" s="320"/>
      <c r="M25" s="317"/>
      <c r="N25" s="317"/>
      <c r="O25" s="317"/>
      <c r="P25" s="318"/>
    </row>
    <row r="26" spans="1:16" ht="15.75">
      <c r="A26" s="301"/>
      <c r="B26" s="806"/>
      <c r="C26" s="809"/>
      <c r="D26" s="812"/>
      <c r="E26" s="812"/>
      <c r="F26" s="815"/>
      <c r="G26" s="797"/>
      <c r="H26" s="307" t="s">
        <v>689</v>
      </c>
      <c r="I26" s="317">
        <v>9720000</v>
      </c>
      <c r="J26" s="317">
        <v>8950374.42</v>
      </c>
      <c r="K26" s="317">
        <v>18450000</v>
      </c>
      <c r="L26" s="317">
        <v>11196674.42</v>
      </c>
      <c r="M26" s="317">
        <v>24350000</v>
      </c>
      <c r="N26" s="317">
        <v>11196674</v>
      </c>
      <c r="O26" s="317">
        <v>23590000</v>
      </c>
      <c r="P26" s="318">
        <v>15451980</v>
      </c>
    </row>
    <row r="27" spans="1:17" ht="15.75">
      <c r="A27" s="301"/>
      <c r="B27" s="807"/>
      <c r="C27" s="810"/>
      <c r="D27" s="813"/>
      <c r="E27" s="813"/>
      <c r="F27" s="816"/>
      <c r="G27" s="798"/>
      <c r="H27" s="308" t="s">
        <v>690</v>
      </c>
      <c r="I27" s="321">
        <f>SUM(I23:I26)</f>
        <v>9720000</v>
      </c>
      <c r="J27" s="321">
        <f>SUM(J26)</f>
        <v>8950374.42</v>
      </c>
      <c r="K27" s="321">
        <f aca="true" t="shared" si="3" ref="K27:P27">SUM(K23:K26)</f>
        <v>18450000</v>
      </c>
      <c r="L27" s="321">
        <f t="shared" si="3"/>
        <v>11196674.42</v>
      </c>
      <c r="M27" s="322">
        <f t="shared" si="3"/>
        <v>24350000</v>
      </c>
      <c r="N27" s="322">
        <f t="shared" si="3"/>
        <v>11196674</v>
      </c>
      <c r="O27" s="322">
        <f t="shared" si="3"/>
        <v>23590000</v>
      </c>
      <c r="P27" s="526">
        <f t="shared" si="3"/>
        <v>15451980</v>
      </c>
      <c r="Q27" s="527"/>
    </row>
    <row r="28" spans="1:16" ht="15.75" customHeight="1">
      <c r="A28" s="301"/>
      <c r="B28" s="805" t="s">
        <v>57</v>
      </c>
      <c r="C28" s="808" t="s">
        <v>709</v>
      </c>
      <c r="D28" s="811" t="s">
        <v>706</v>
      </c>
      <c r="E28" s="811" t="s">
        <v>710</v>
      </c>
      <c r="F28" s="814">
        <v>0</v>
      </c>
      <c r="G28" s="796">
        <v>0</v>
      </c>
      <c r="H28" s="307" t="s">
        <v>687</v>
      </c>
      <c r="I28" s="320"/>
      <c r="J28" s="320"/>
      <c r="K28" s="320"/>
      <c r="L28" s="320"/>
      <c r="M28" s="317"/>
      <c r="N28" s="317"/>
      <c r="O28" s="317"/>
      <c r="P28" s="318"/>
    </row>
    <row r="29" spans="1:16" ht="15.75">
      <c r="A29" s="301"/>
      <c r="B29" s="806"/>
      <c r="C29" s="809"/>
      <c r="D29" s="812"/>
      <c r="E29" s="812"/>
      <c r="F29" s="815"/>
      <c r="G29" s="797"/>
      <c r="H29" s="307" t="s">
        <v>688</v>
      </c>
      <c r="I29" s="320"/>
      <c r="J29" s="320"/>
      <c r="K29" s="320"/>
      <c r="L29" s="320"/>
      <c r="M29" s="317"/>
      <c r="N29" s="317"/>
      <c r="O29" s="317">
        <v>0</v>
      </c>
      <c r="P29" s="318"/>
    </row>
    <row r="30" spans="1:16" ht="15.75">
      <c r="A30" s="301"/>
      <c r="B30" s="806"/>
      <c r="C30" s="809"/>
      <c r="D30" s="812"/>
      <c r="E30" s="812"/>
      <c r="F30" s="815"/>
      <c r="G30" s="797"/>
      <c r="H30" s="307" t="s">
        <v>49</v>
      </c>
      <c r="I30" s="320"/>
      <c r="J30" s="320"/>
      <c r="K30" s="320"/>
      <c r="L30" s="320"/>
      <c r="M30" s="317"/>
      <c r="N30" s="317"/>
      <c r="O30" s="317"/>
      <c r="P30" s="318"/>
    </row>
    <row r="31" spans="1:16" ht="15.75">
      <c r="A31" s="301"/>
      <c r="B31" s="806"/>
      <c r="C31" s="809"/>
      <c r="D31" s="812"/>
      <c r="E31" s="812"/>
      <c r="F31" s="815"/>
      <c r="G31" s="797"/>
      <c r="H31" s="307" t="s">
        <v>689</v>
      </c>
      <c r="I31" s="320"/>
      <c r="J31" s="320"/>
      <c r="K31" s="320"/>
      <c r="L31" s="320"/>
      <c r="M31" s="317"/>
      <c r="N31" s="317"/>
      <c r="O31" s="317"/>
      <c r="P31" s="318"/>
    </row>
    <row r="32" spans="1:16" ht="16.5" thickBot="1">
      <c r="A32" s="301"/>
      <c r="B32" s="807"/>
      <c r="C32" s="810"/>
      <c r="D32" s="813"/>
      <c r="E32" s="813"/>
      <c r="F32" s="816"/>
      <c r="G32" s="798"/>
      <c r="H32" s="308" t="s">
        <v>690</v>
      </c>
      <c r="I32" s="323">
        <v>0</v>
      </c>
      <c r="J32" s="323">
        <v>0</v>
      </c>
      <c r="K32" s="323">
        <v>0</v>
      </c>
      <c r="L32" s="323">
        <v>0</v>
      </c>
      <c r="M32" s="323">
        <v>0</v>
      </c>
      <c r="N32" s="323">
        <v>0</v>
      </c>
      <c r="O32" s="322">
        <f>SUM(O28:O31)</f>
        <v>0</v>
      </c>
      <c r="P32" s="319"/>
    </row>
    <row r="33" spans="2:16" ht="26.25" customHeight="1" thickBot="1">
      <c r="B33" s="820" t="s">
        <v>691</v>
      </c>
      <c r="C33" s="821"/>
      <c r="D33" s="821"/>
      <c r="E33" s="822"/>
      <c r="F33" s="324">
        <f>SUM(F8:F32)</f>
        <v>62489000</v>
      </c>
      <c r="G33" s="325">
        <f>SUM(G8:G32)</f>
        <v>0</v>
      </c>
      <c r="H33" s="302"/>
      <c r="I33" s="324">
        <f>SUM(I12+I17+I22+I27+I32)</f>
        <v>11270000</v>
      </c>
      <c r="J33" s="324">
        <f aca="true" t="shared" si="4" ref="J33:P33">SUM(J12+J17+J22+J27+J32)</f>
        <v>9232039.42</v>
      </c>
      <c r="K33" s="324">
        <f t="shared" si="4"/>
        <v>39000000</v>
      </c>
      <c r="L33" s="324">
        <f t="shared" si="4"/>
        <v>31800658.83</v>
      </c>
      <c r="M33" s="324">
        <f t="shared" si="4"/>
        <v>59650000</v>
      </c>
      <c r="N33" s="324">
        <f t="shared" si="4"/>
        <v>42441044</v>
      </c>
      <c r="O33" s="324">
        <f t="shared" si="4"/>
        <v>62489000</v>
      </c>
      <c r="P33" s="324">
        <f t="shared" si="4"/>
        <v>54370822</v>
      </c>
    </row>
    <row r="35" ht="15.75">
      <c r="B35" s="297" t="s">
        <v>692</v>
      </c>
    </row>
    <row r="36" ht="15.75">
      <c r="B36" s="297" t="s">
        <v>693</v>
      </c>
    </row>
    <row r="38" spans="2:14" ht="15.75">
      <c r="B38" s="297" t="s">
        <v>916</v>
      </c>
      <c r="J38" s="302" t="s">
        <v>711</v>
      </c>
      <c r="N38" s="297" t="s">
        <v>712</v>
      </c>
    </row>
  </sheetData>
  <sheetProtection password="E06D" sheet="1" objects="1" scenarios="1"/>
  <mergeCells count="40">
    <mergeCell ref="B33:E33"/>
    <mergeCell ref="B28:B32"/>
    <mergeCell ref="C28:C32"/>
    <mergeCell ref="D28:D32"/>
    <mergeCell ref="E28:E32"/>
    <mergeCell ref="F28:F32"/>
    <mergeCell ref="G28:G32"/>
    <mergeCell ref="B23:B27"/>
    <mergeCell ref="C23:C27"/>
    <mergeCell ref="D23:D27"/>
    <mergeCell ref="E23:E27"/>
    <mergeCell ref="F23:F27"/>
    <mergeCell ref="G23:G27"/>
    <mergeCell ref="G18:G22"/>
    <mergeCell ref="B13:B17"/>
    <mergeCell ref="C13:C17"/>
    <mergeCell ref="D13:D17"/>
    <mergeCell ref="E13:E17"/>
    <mergeCell ref="F13:F17"/>
    <mergeCell ref="G13:G17"/>
    <mergeCell ref="B18:B22"/>
    <mergeCell ref="C18:C22"/>
    <mergeCell ref="D18:D22"/>
    <mergeCell ref="E18:E22"/>
    <mergeCell ref="F18:F22"/>
    <mergeCell ref="G8:G12"/>
    <mergeCell ref="B3:P3"/>
    <mergeCell ref="B6:B7"/>
    <mergeCell ref="C6:C7"/>
    <mergeCell ref="D6:D7"/>
    <mergeCell ref="E6:E7"/>
    <mergeCell ref="F6:F7"/>
    <mergeCell ref="G6:G7"/>
    <mergeCell ref="H6:H7"/>
    <mergeCell ref="I6:P6"/>
    <mergeCell ref="B8:B12"/>
    <mergeCell ref="C8:C12"/>
    <mergeCell ref="D8:D12"/>
    <mergeCell ref="E8:E12"/>
    <mergeCell ref="F8:F1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47"/>
  <sheetViews>
    <sheetView showGridLines="0" zoomScalePageLayoutView="0" workbookViewId="0" topLeftCell="A1">
      <selection activeCell="B47" sqref="B47"/>
    </sheetView>
  </sheetViews>
  <sheetFormatPr defaultColWidth="9.140625" defaultRowHeight="12.75"/>
  <cols>
    <col min="1" max="1" width="1.57421875" style="148" customWidth="1"/>
    <col min="2" max="2" width="39.140625" style="148" customWidth="1"/>
    <col min="3" max="6" width="20.7109375" style="148" customWidth="1"/>
    <col min="7" max="16384" width="9.140625" style="148" customWidth="1"/>
  </cols>
  <sheetData>
    <row r="1" ht="15.75">
      <c r="F1" s="6" t="s">
        <v>210</v>
      </c>
    </row>
    <row r="2" spans="2:6" ht="15.75" customHeight="1">
      <c r="B2" s="598" t="s">
        <v>666</v>
      </c>
      <c r="C2" s="598"/>
      <c r="D2" s="598"/>
      <c r="E2" s="598"/>
      <c r="F2" s="598"/>
    </row>
    <row r="3" ht="40.5" customHeight="1"/>
    <row r="4" spans="2:6" ht="15.75">
      <c r="B4" s="598" t="s">
        <v>884</v>
      </c>
      <c r="C4" s="598"/>
      <c r="D4" s="598"/>
      <c r="E4" s="598"/>
      <c r="F4" s="598"/>
    </row>
    <row r="5" ht="13.5" thickBot="1">
      <c r="F5" s="35" t="s">
        <v>3</v>
      </c>
    </row>
    <row r="6" spans="2:6" ht="36" customHeight="1" thickBot="1">
      <c r="B6" s="152" t="s">
        <v>265</v>
      </c>
      <c r="C6" s="151" t="s">
        <v>885</v>
      </c>
      <c r="D6" s="151" t="s">
        <v>886</v>
      </c>
      <c r="E6" s="151" t="s">
        <v>887</v>
      </c>
      <c r="F6" s="151" t="s">
        <v>888</v>
      </c>
    </row>
    <row r="7" spans="2:6" ht="30" customHeight="1">
      <c r="B7" s="149" t="s">
        <v>236</v>
      </c>
      <c r="C7" s="279">
        <v>18233776.53</v>
      </c>
      <c r="D7" s="279">
        <v>24383074</v>
      </c>
      <c r="E7" s="279">
        <v>26502469.11</v>
      </c>
      <c r="F7" s="279">
        <v>27684548.88</v>
      </c>
    </row>
    <row r="8" spans="2:6" ht="30" customHeight="1">
      <c r="B8" s="149" t="s">
        <v>266</v>
      </c>
      <c r="C8" s="280">
        <v>19525914.64</v>
      </c>
      <c r="D8" s="516">
        <v>16291735</v>
      </c>
      <c r="E8" s="516">
        <v>18432408.6</v>
      </c>
      <c r="F8" s="516">
        <v>20461817.43</v>
      </c>
    </row>
    <row r="9" spans="2:6" ht="30" customHeight="1" thickBot="1">
      <c r="B9" s="150" t="s">
        <v>237</v>
      </c>
      <c r="C9" s="281">
        <v>34616459.57</v>
      </c>
      <c r="D9" s="281">
        <v>32612471</v>
      </c>
      <c r="E9" s="281">
        <v>35610787.17</v>
      </c>
      <c r="F9" s="281">
        <v>54403483.75</v>
      </c>
    </row>
    <row r="10" spans="2:6" ht="13.5" customHeight="1" thickTop="1">
      <c r="B10" s="852" t="s">
        <v>259</v>
      </c>
      <c r="C10" s="854">
        <f>+C7+C8+C9</f>
        <v>72376150.74000001</v>
      </c>
      <c r="D10" s="854">
        <f>+D7+D8+D9</f>
        <v>73287280</v>
      </c>
      <c r="E10" s="854">
        <f>+E7+E8+E9</f>
        <v>80545664.88</v>
      </c>
      <c r="F10" s="854">
        <f>+F7+F8+F9</f>
        <v>102549850.06</v>
      </c>
    </row>
    <row r="11" spans="2:6" ht="15" customHeight="1" thickBot="1">
      <c r="B11" s="853"/>
      <c r="C11" s="855"/>
      <c r="D11" s="855"/>
      <c r="E11" s="855"/>
      <c r="F11" s="855"/>
    </row>
    <row r="12" ht="12.75">
      <c r="B12" s="278" t="s">
        <v>573</v>
      </c>
    </row>
    <row r="14" spans="2:6" ht="15.75">
      <c r="B14" s="598" t="s">
        <v>889</v>
      </c>
      <c r="C14" s="598"/>
      <c r="D14" s="598"/>
      <c r="E14" s="598"/>
      <c r="F14" s="598"/>
    </row>
    <row r="15" ht="13.5" thickBot="1">
      <c r="F15" s="35" t="s">
        <v>3</v>
      </c>
    </row>
    <row r="16" spans="2:6" ht="36" customHeight="1" thickBot="1">
      <c r="B16" s="152" t="s">
        <v>267</v>
      </c>
      <c r="C16" s="151" t="s">
        <v>885</v>
      </c>
      <c r="D16" s="151" t="s">
        <v>886</v>
      </c>
      <c r="E16" s="151" t="s">
        <v>887</v>
      </c>
      <c r="F16" s="151" t="s">
        <v>888</v>
      </c>
    </row>
    <row r="17" spans="2:6" ht="30" customHeight="1">
      <c r="B17" s="149" t="s">
        <v>236</v>
      </c>
      <c r="C17" s="279">
        <v>41230883.2</v>
      </c>
      <c r="D17" s="279">
        <v>19011357</v>
      </c>
      <c r="E17" s="279">
        <v>41001277.94</v>
      </c>
      <c r="F17" s="279">
        <v>15228701</v>
      </c>
    </row>
    <row r="18" spans="2:6" ht="30" customHeight="1">
      <c r="B18" s="149" t="s">
        <v>266</v>
      </c>
      <c r="C18" s="280">
        <v>3074882.35</v>
      </c>
      <c r="D18" s="280">
        <v>1229952</v>
      </c>
      <c r="E18" s="280">
        <v>1776087.29</v>
      </c>
      <c r="F18" s="516">
        <v>7243812.88</v>
      </c>
    </row>
    <row r="19" spans="2:6" ht="30" customHeight="1" thickBot="1">
      <c r="B19" s="150" t="s">
        <v>237</v>
      </c>
      <c r="C19" s="281">
        <v>0</v>
      </c>
      <c r="D19" s="281">
        <v>0</v>
      </c>
      <c r="E19" s="281">
        <v>0</v>
      </c>
      <c r="F19" s="281">
        <v>0</v>
      </c>
    </row>
    <row r="20" spans="2:6" ht="13.5" customHeight="1" thickTop="1">
      <c r="B20" s="852" t="s">
        <v>259</v>
      </c>
      <c r="C20" s="854">
        <f>+C17+C18+C19</f>
        <v>44305765.550000004</v>
      </c>
      <c r="D20" s="854">
        <f>+D17+D18+D19</f>
        <v>20241309</v>
      </c>
      <c r="E20" s="854">
        <f>+E17+E18+E19</f>
        <v>42777365.23</v>
      </c>
      <c r="F20" s="854">
        <f>+F17+F18+F19</f>
        <v>22472513.88</v>
      </c>
    </row>
    <row r="21" spans="2:6" ht="15" customHeight="1" thickBot="1">
      <c r="B21" s="853"/>
      <c r="C21" s="855"/>
      <c r="D21" s="855"/>
      <c r="E21" s="855"/>
      <c r="F21" s="855"/>
    </row>
    <row r="22" spans="2:6" ht="15" customHeight="1">
      <c r="B22" s="278" t="s">
        <v>573</v>
      </c>
      <c r="C22" s="296"/>
      <c r="D22" s="296"/>
      <c r="E22" s="296"/>
      <c r="F22" s="296"/>
    </row>
    <row r="23" spans="2:6" ht="10.5" customHeight="1">
      <c r="B23" s="153"/>
      <c r="C23" s="296"/>
      <c r="D23" s="296"/>
      <c r="E23" s="296"/>
      <c r="F23" s="296"/>
    </row>
    <row r="24" spans="2:6" ht="15" customHeight="1">
      <c r="B24" s="845" t="s">
        <v>694</v>
      </c>
      <c r="C24" s="845"/>
      <c r="D24" s="845"/>
      <c r="E24" s="845"/>
      <c r="F24" s="845"/>
    </row>
    <row r="25" spans="5:6" ht="13.5" thickBot="1">
      <c r="E25" s="35"/>
      <c r="F25" s="35" t="s">
        <v>3</v>
      </c>
    </row>
    <row r="26" spans="2:6" ht="48" customHeight="1" thickBot="1">
      <c r="B26" s="305"/>
      <c r="C26" s="312" t="s">
        <v>701</v>
      </c>
      <c r="D26" s="313" t="s">
        <v>696</v>
      </c>
      <c r="E26" s="311" t="s">
        <v>700</v>
      </c>
      <c r="F26" s="206" t="s">
        <v>696</v>
      </c>
    </row>
    <row r="27" spans="1:6" ht="34.5" customHeight="1" thickBot="1">
      <c r="A27" s="161"/>
      <c r="B27" s="306" t="s">
        <v>890</v>
      </c>
      <c r="C27" s="310">
        <v>0</v>
      </c>
      <c r="D27" s="314">
        <v>0</v>
      </c>
      <c r="E27" s="315">
        <v>12</v>
      </c>
      <c r="F27" s="310">
        <f>+F31+F32+F33+F34+F35+F36+F37+F38+F39+F40+F42+F41</f>
        <v>34965429.18</v>
      </c>
    </row>
    <row r="28" ht="12.75">
      <c r="B28" s="148" t="s">
        <v>573</v>
      </c>
    </row>
    <row r="29" spans="2:6" ht="13.5" thickBot="1">
      <c r="B29" s="304"/>
      <c r="C29" s="304"/>
      <c r="D29" s="304"/>
      <c r="E29" s="304"/>
      <c r="F29" s="35" t="s">
        <v>3</v>
      </c>
    </row>
    <row r="30" spans="2:7" ht="36.75" customHeight="1" thickBot="1">
      <c r="B30" s="846" t="s">
        <v>695</v>
      </c>
      <c r="C30" s="736"/>
      <c r="D30" s="736"/>
      <c r="E30" s="737"/>
      <c r="F30" s="295" t="s">
        <v>697</v>
      </c>
      <c r="G30" s="291"/>
    </row>
    <row r="31" spans="2:6" ht="40.5" customHeight="1">
      <c r="B31" s="847" t="s">
        <v>891</v>
      </c>
      <c r="C31" s="848"/>
      <c r="D31" s="848"/>
      <c r="E31" s="849"/>
      <c r="F31" s="517">
        <v>4513618.4</v>
      </c>
    </row>
    <row r="32" spans="2:6" ht="40.5" customHeight="1">
      <c r="B32" s="831" t="s">
        <v>892</v>
      </c>
      <c r="C32" s="834"/>
      <c r="D32" s="834"/>
      <c r="E32" s="835"/>
      <c r="F32" s="518">
        <v>592800</v>
      </c>
    </row>
    <row r="33" spans="2:6" ht="40.5" customHeight="1">
      <c r="B33" s="836" t="s">
        <v>893</v>
      </c>
      <c r="C33" s="850"/>
      <c r="D33" s="850"/>
      <c r="E33" s="851"/>
      <c r="F33" s="518">
        <v>4345671.5</v>
      </c>
    </row>
    <row r="34" spans="2:6" ht="40.5" customHeight="1">
      <c r="B34" s="828" t="s">
        <v>894</v>
      </c>
      <c r="C34" s="829"/>
      <c r="D34" s="829"/>
      <c r="E34" s="830"/>
      <c r="F34" s="518">
        <v>1610280</v>
      </c>
    </row>
    <row r="35" spans="2:6" ht="40.5" customHeight="1">
      <c r="B35" s="828" t="s">
        <v>895</v>
      </c>
      <c r="C35" s="829"/>
      <c r="D35" s="829"/>
      <c r="E35" s="830"/>
      <c r="F35" s="518">
        <v>3435044.28</v>
      </c>
    </row>
    <row r="36" spans="2:6" ht="60" customHeight="1">
      <c r="B36" s="828" t="s">
        <v>896</v>
      </c>
      <c r="C36" s="829"/>
      <c r="D36" s="829"/>
      <c r="E36" s="830"/>
      <c r="F36" s="518">
        <v>5320609</v>
      </c>
    </row>
    <row r="37" spans="2:6" ht="45" customHeight="1">
      <c r="B37" s="831" t="s">
        <v>897</v>
      </c>
      <c r="C37" s="832"/>
      <c r="D37" s="832"/>
      <c r="E37" s="833"/>
      <c r="F37" s="519">
        <v>5372104</v>
      </c>
    </row>
    <row r="38" spans="2:6" ht="40.5" customHeight="1">
      <c r="B38" s="831" t="s">
        <v>898</v>
      </c>
      <c r="C38" s="834"/>
      <c r="D38" s="834"/>
      <c r="E38" s="835"/>
      <c r="F38" s="518">
        <v>4641302</v>
      </c>
    </row>
    <row r="39" spans="2:6" ht="54.75" customHeight="1" thickBot="1">
      <c r="B39" s="836" t="s">
        <v>899</v>
      </c>
      <c r="C39" s="837"/>
      <c r="D39" s="837"/>
      <c r="E39" s="838"/>
      <c r="F39" s="520">
        <v>2200000</v>
      </c>
    </row>
    <row r="40" spans="1:6" ht="44.25" customHeight="1">
      <c r="A40" s="161"/>
      <c r="B40" s="839" t="s">
        <v>900</v>
      </c>
      <c r="C40" s="840"/>
      <c r="D40" s="840"/>
      <c r="E40" s="841"/>
      <c r="F40" s="517">
        <v>484000</v>
      </c>
    </row>
    <row r="41" spans="1:6" ht="44.25" customHeight="1">
      <c r="A41" s="161"/>
      <c r="B41" s="842" t="s">
        <v>901</v>
      </c>
      <c r="C41" s="843"/>
      <c r="D41" s="843"/>
      <c r="E41" s="844"/>
      <c r="F41" s="521">
        <v>900000</v>
      </c>
    </row>
    <row r="42" spans="1:6" ht="39" customHeight="1" thickBot="1">
      <c r="A42" s="161"/>
      <c r="B42" s="823" t="s">
        <v>902</v>
      </c>
      <c r="C42" s="824"/>
      <c r="D42" s="824"/>
      <c r="E42" s="825"/>
      <c r="F42" s="519">
        <v>1550000</v>
      </c>
    </row>
    <row r="43" spans="2:6" ht="12.75">
      <c r="B43" s="826" t="s">
        <v>699</v>
      </c>
      <c r="C43" s="826"/>
      <c r="D43" s="826"/>
      <c r="E43" s="826"/>
      <c r="F43" s="826"/>
    </row>
    <row r="44" spans="2:6" ht="22.5" customHeight="1">
      <c r="B44" s="827"/>
      <c r="C44" s="827"/>
      <c r="D44" s="827"/>
      <c r="E44" s="827"/>
      <c r="F44" s="827"/>
    </row>
    <row r="45" ht="15">
      <c r="B45" s="309" t="s">
        <v>698</v>
      </c>
    </row>
    <row r="47" spans="2:4" ht="15">
      <c r="B47" s="309" t="s">
        <v>912</v>
      </c>
      <c r="C47" s="309" t="s">
        <v>711</v>
      </c>
      <c r="D47" s="309" t="s">
        <v>907</v>
      </c>
    </row>
  </sheetData>
  <sheetProtection password="E06D" sheet="1" objects="1" scenarios="1" sort="0" autoFilter="0"/>
  <mergeCells count="28">
    <mergeCell ref="B2:F2"/>
    <mergeCell ref="B4:F4"/>
    <mergeCell ref="B10:B11"/>
    <mergeCell ref="C10:C11"/>
    <mergeCell ref="D10:D11"/>
    <mergeCell ref="E10:E11"/>
    <mergeCell ref="F10:F11"/>
    <mergeCell ref="B14:F14"/>
    <mergeCell ref="B20:B21"/>
    <mergeCell ref="C20:C21"/>
    <mergeCell ref="D20:D21"/>
    <mergeCell ref="E20:E21"/>
    <mergeCell ref="F20:F21"/>
    <mergeCell ref="B24:F24"/>
    <mergeCell ref="B30:E30"/>
    <mergeCell ref="B31:E31"/>
    <mergeCell ref="B32:E32"/>
    <mergeCell ref="B33:E33"/>
    <mergeCell ref="B42:E42"/>
    <mergeCell ref="B43:F44"/>
    <mergeCell ref="B34:E34"/>
    <mergeCell ref="B35:E35"/>
    <mergeCell ref="B36:E36"/>
    <mergeCell ref="B37:E37"/>
    <mergeCell ref="B38:E38"/>
    <mergeCell ref="B39:E39"/>
    <mergeCell ref="B40:E40"/>
    <mergeCell ref="B41:E4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148" customWidth="1"/>
    <col min="2" max="2" width="21.7109375" style="148" customWidth="1"/>
    <col min="3" max="3" width="45.7109375" style="148" customWidth="1"/>
    <col min="4" max="4" width="7.57421875" style="148" customWidth="1"/>
    <col min="5" max="8" width="18.28125" style="45" customWidth="1"/>
    <col min="9" max="9" width="16.57421875" style="148" customWidth="1"/>
    <col min="10" max="16384" width="9.140625" style="148" customWidth="1"/>
  </cols>
  <sheetData>
    <row r="1" spans="8:9" ht="12.75" customHeight="1">
      <c r="H1" s="158"/>
      <c r="I1" s="158" t="s">
        <v>568</v>
      </c>
    </row>
    <row r="2" spans="2:9" ht="17.25" customHeight="1">
      <c r="B2" s="555" t="s">
        <v>775</v>
      </c>
      <c r="C2" s="555"/>
      <c r="D2" s="555"/>
      <c r="E2" s="555"/>
      <c r="F2" s="555"/>
      <c r="G2" s="555"/>
      <c r="H2" s="555"/>
      <c r="I2" s="555"/>
    </row>
    <row r="3" spans="5:9" ht="12" customHeight="1" thickBot="1">
      <c r="E3" s="148"/>
      <c r="F3" s="148"/>
      <c r="G3" s="148"/>
      <c r="H3" s="35"/>
      <c r="I3" s="35" t="s">
        <v>127</v>
      </c>
    </row>
    <row r="4" spans="2:9" ht="24" customHeight="1">
      <c r="B4" s="581" t="s">
        <v>60</v>
      </c>
      <c r="C4" s="583" t="s">
        <v>61</v>
      </c>
      <c r="D4" s="585" t="s">
        <v>83</v>
      </c>
      <c r="E4" s="558" t="s">
        <v>766</v>
      </c>
      <c r="F4" s="560" t="s">
        <v>767</v>
      </c>
      <c r="G4" s="568" t="s">
        <v>776</v>
      </c>
      <c r="H4" s="569"/>
      <c r="I4" s="566" t="s">
        <v>768</v>
      </c>
    </row>
    <row r="5" spans="2:9" ht="28.5" customHeight="1">
      <c r="B5" s="582"/>
      <c r="C5" s="584"/>
      <c r="D5" s="586"/>
      <c r="E5" s="559"/>
      <c r="F5" s="561"/>
      <c r="G5" s="212" t="s">
        <v>67</v>
      </c>
      <c r="H5" s="261" t="s">
        <v>46</v>
      </c>
      <c r="I5" s="567"/>
    </row>
    <row r="6" spans="2:9" ht="12.75" customHeight="1" thickBot="1">
      <c r="B6" s="154">
        <v>1</v>
      </c>
      <c r="C6" s="155">
        <v>2</v>
      </c>
      <c r="D6" s="269">
        <v>3</v>
      </c>
      <c r="E6" s="265">
        <v>4</v>
      </c>
      <c r="F6" s="264">
        <v>5</v>
      </c>
      <c r="G6" s="263">
        <v>6</v>
      </c>
      <c r="H6" s="262">
        <v>7</v>
      </c>
      <c r="I6" s="157">
        <v>8</v>
      </c>
    </row>
    <row r="7" spans="2:9" ht="19.5" customHeight="1">
      <c r="B7" s="159"/>
      <c r="C7" s="160" t="s">
        <v>62</v>
      </c>
      <c r="D7" s="270"/>
      <c r="E7" s="404"/>
      <c r="F7" s="405"/>
      <c r="G7" s="404"/>
      <c r="H7" s="405"/>
      <c r="I7" s="406"/>
    </row>
    <row r="8" spans="1:9" ht="19.5" customHeight="1">
      <c r="A8" s="161"/>
      <c r="B8" s="162" t="s">
        <v>268</v>
      </c>
      <c r="C8" s="160" t="s">
        <v>269</v>
      </c>
      <c r="D8" s="267" t="s">
        <v>270</v>
      </c>
      <c r="E8" s="407"/>
      <c r="F8" s="408"/>
      <c r="G8" s="407"/>
      <c r="H8" s="377"/>
      <c r="I8" s="409" t="str">
        <f>_xlfn.IFERROR(H8/G8,"  ")</f>
        <v>  </v>
      </c>
    </row>
    <row r="9" spans="1:9" ht="19.5" customHeight="1">
      <c r="A9" s="161"/>
      <c r="B9" s="574"/>
      <c r="C9" s="163" t="s">
        <v>271</v>
      </c>
      <c r="D9" s="575" t="s">
        <v>272</v>
      </c>
      <c r="E9" s="547">
        <f>+E11+E18+E27+E28+E39</f>
        <v>476327</v>
      </c>
      <c r="F9" s="537">
        <f>+F11+F18+F27+F28+F39</f>
        <v>483240</v>
      </c>
      <c r="G9" s="549">
        <f>+G11+G18+G27+G28+G39</f>
        <v>483240</v>
      </c>
      <c r="H9" s="529">
        <f>+H11+H18+H27+H28+H39</f>
        <v>484661</v>
      </c>
      <c r="I9" s="531">
        <f aca="true" t="shared" si="0" ref="I9:I72">_xlfn.IFERROR(H9/G9,"  ")</f>
        <v>1.0029405678337886</v>
      </c>
    </row>
    <row r="10" spans="1:9" ht="13.5" customHeight="1">
      <c r="A10" s="161"/>
      <c r="B10" s="574"/>
      <c r="C10" s="164" t="s">
        <v>273</v>
      </c>
      <c r="D10" s="575"/>
      <c r="E10" s="548"/>
      <c r="F10" s="576"/>
      <c r="G10" s="550"/>
      <c r="H10" s="530"/>
      <c r="I10" s="532" t="str">
        <f t="shared" si="0"/>
        <v>  </v>
      </c>
    </row>
    <row r="11" spans="1:9" ht="19.5" customHeight="1">
      <c r="A11" s="161"/>
      <c r="B11" s="574" t="s">
        <v>274</v>
      </c>
      <c r="C11" s="165" t="s">
        <v>275</v>
      </c>
      <c r="D11" s="575" t="s">
        <v>276</v>
      </c>
      <c r="E11" s="547">
        <f>+E13+E14+E15+E16+E17</f>
        <v>659</v>
      </c>
      <c r="F11" s="537">
        <f>+F13+F14+F15+F16+F17</f>
        <v>517</v>
      </c>
      <c r="G11" s="549">
        <f>+G13+G14+G15+G16+G17</f>
        <v>517</v>
      </c>
      <c r="H11" s="529">
        <f>+H13+H14+H15+H16+H17</f>
        <v>479</v>
      </c>
      <c r="I11" s="531">
        <f t="shared" si="0"/>
        <v>0.9264990328820116</v>
      </c>
    </row>
    <row r="12" spans="1:9" ht="12.75" customHeight="1">
      <c r="A12" s="161"/>
      <c r="B12" s="574"/>
      <c r="C12" s="166" t="s">
        <v>277</v>
      </c>
      <c r="D12" s="575"/>
      <c r="E12" s="548"/>
      <c r="F12" s="576"/>
      <c r="G12" s="550"/>
      <c r="H12" s="530"/>
      <c r="I12" s="532" t="str">
        <f t="shared" si="0"/>
        <v>  </v>
      </c>
    </row>
    <row r="13" spans="1:9" ht="19.5" customHeight="1">
      <c r="A13" s="161"/>
      <c r="B13" s="162" t="s">
        <v>84</v>
      </c>
      <c r="C13" s="167" t="s">
        <v>128</v>
      </c>
      <c r="D13" s="267" t="s">
        <v>278</v>
      </c>
      <c r="E13" s="374"/>
      <c r="F13" s="370"/>
      <c r="G13" s="369"/>
      <c r="H13" s="375"/>
      <c r="I13" s="398" t="str">
        <f t="shared" si="0"/>
        <v>  </v>
      </c>
    </row>
    <row r="14" spans="1:9" ht="25.5" customHeight="1">
      <c r="A14" s="161"/>
      <c r="B14" s="162" t="s">
        <v>279</v>
      </c>
      <c r="C14" s="167" t="s">
        <v>280</v>
      </c>
      <c r="D14" s="267" t="s">
        <v>281</v>
      </c>
      <c r="E14" s="374">
        <v>659</v>
      </c>
      <c r="F14" s="370">
        <v>517</v>
      </c>
      <c r="G14" s="369">
        <v>517</v>
      </c>
      <c r="H14" s="375">
        <v>479</v>
      </c>
      <c r="I14" s="373">
        <f t="shared" si="0"/>
        <v>0.9264990328820116</v>
      </c>
    </row>
    <row r="15" spans="1:9" ht="19.5" customHeight="1">
      <c r="A15" s="161"/>
      <c r="B15" s="162" t="s">
        <v>92</v>
      </c>
      <c r="C15" s="167" t="s">
        <v>282</v>
      </c>
      <c r="D15" s="267" t="s">
        <v>283</v>
      </c>
      <c r="E15" s="374"/>
      <c r="F15" s="370"/>
      <c r="G15" s="369"/>
      <c r="H15" s="375"/>
      <c r="I15" s="398" t="str">
        <f t="shared" si="0"/>
        <v>  </v>
      </c>
    </row>
    <row r="16" spans="1:9" ht="25.5" customHeight="1">
      <c r="A16" s="161"/>
      <c r="B16" s="162" t="s">
        <v>284</v>
      </c>
      <c r="C16" s="167" t="s">
        <v>285</v>
      </c>
      <c r="D16" s="267" t="s">
        <v>286</v>
      </c>
      <c r="E16" s="374"/>
      <c r="F16" s="370"/>
      <c r="G16" s="369"/>
      <c r="H16" s="375"/>
      <c r="I16" s="398" t="str">
        <f t="shared" si="0"/>
        <v>  </v>
      </c>
    </row>
    <row r="17" spans="1:9" ht="19.5" customHeight="1">
      <c r="A17" s="161"/>
      <c r="B17" s="162" t="s">
        <v>93</v>
      </c>
      <c r="C17" s="167" t="s">
        <v>287</v>
      </c>
      <c r="D17" s="267" t="s">
        <v>288</v>
      </c>
      <c r="E17" s="374"/>
      <c r="F17" s="370"/>
      <c r="G17" s="369"/>
      <c r="H17" s="375"/>
      <c r="I17" s="398" t="str">
        <f t="shared" si="0"/>
        <v>  </v>
      </c>
    </row>
    <row r="18" spans="1:9" ht="19.5" customHeight="1">
      <c r="A18" s="161"/>
      <c r="B18" s="574" t="s">
        <v>289</v>
      </c>
      <c r="C18" s="165" t="s">
        <v>290</v>
      </c>
      <c r="D18" s="575" t="s">
        <v>291</v>
      </c>
      <c r="E18" s="547">
        <f>+E20+E21+E22+E23+E24+E25+E26</f>
        <v>472168</v>
      </c>
      <c r="F18" s="537">
        <f>+F20+F21+F22+F23+F24+F25+F26</f>
        <v>479307</v>
      </c>
      <c r="G18" s="549">
        <f>+G20+G21+G22+G23+G24+G25+G26</f>
        <v>479307</v>
      </c>
      <c r="H18" s="529">
        <f>+H20+H21+H22+H23+H24+H25+H26</f>
        <v>480766</v>
      </c>
      <c r="I18" s="531">
        <f>_xlfn.IFERROR(H18/G18,"  ")</f>
        <v>1.0030439780766816</v>
      </c>
    </row>
    <row r="19" spans="1:9" ht="12.75" customHeight="1">
      <c r="A19" s="161"/>
      <c r="B19" s="574"/>
      <c r="C19" s="166" t="s">
        <v>292</v>
      </c>
      <c r="D19" s="575"/>
      <c r="E19" s="548"/>
      <c r="F19" s="576"/>
      <c r="G19" s="550"/>
      <c r="H19" s="530"/>
      <c r="I19" s="532" t="str">
        <f t="shared" si="0"/>
        <v>  </v>
      </c>
    </row>
    <row r="20" spans="1:9" ht="19.5" customHeight="1">
      <c r="A20" s="161"/>
      <c r="B20" s="162" t="s">
        <v>293</v>
      </c>
      <c r="C20" s="167" t="s">
        <v>294</v>
      </c>
      <c r="D20" s="267" t="s">
        <v>295</v>
      </c>
      <c r="E20" s="374">
        <v>302481</v>
      </c>
      <c r="F20" s="377">
        <v>318720</v>
      </c>
      <c r="G20" s="378">
        <v>318720</v>
      </c>
      <c r="H20" s="375">
        <v>314103</v>
      </c>
      <c r="I20" s="373">
        <f t="shared" si="0"/>
        <v>0.9855139307228916</v>
      </c>
    </row>
    <row r="21" spans="2:9" ht="19.5" customHeight="1">
      <c r="B21" s="168" t="s">
        <v>94</v>
      </c>
      <c r="C21" s="167" t="s">
        <v>296</v>
      </c>
      <c r="D21" s="267" t="s">
        <v>297</v>
      </c>
      <c r="E21" s="374">
        <v>169687</v>
      </c>
      <c r="F21" s="377">
        <v>160587</v>
      </c>
      <c r="G21" s="378">
        <v>160587</v>
      </c>
      <c r="H21" s="375">
        <v>165707</v>
      </c>
      <c r="I21" s="373">
        <f t="shared" si="0"/>
        <v>1.0318830291368541</v>
      </c>
    </row>
    <row r="22" spans="2:9" ht="19.5" customHeight="1">
      <c r="B22" s="168" t="s">
        <v>95</v>
      </c>
      <c r="C22" s="167" t="s">
        <v>298</v>
      </c>
      <c r="D22" s="267" t="s">
        <v>299</v>
      </c>
      <c r="E22" s="374"/>
      <c r="F22" s="370"/>
      <c r="G22" s="369"/>
      <c r="H22" s="375"/>
      <c r="I22" s="398" t="str">
        <f t="shared" si="0"/>
        <v>  </v>
      </c>
    </row>
    <row r="23" spans="2:9" ht="25.5" customHeight="1">
      <c r="B23" s="168" t="s">
        <v>300</v>
      </c>
      <c r="C23" s="167" t="s">
        <v>301</v>
      </c>
      <c r="D23" s="267" t="s">
        <v>302</v>
      </c>
      <c r="E23" s="374">
        <v>0</v>
      </c>
      <c r="F23" s="370">
        <v>0</v>
      </c>
      <c r="G23" s="369">
        <v>0</v>
      </c>
      <c r="H23" s="375">
        <v>956</v>
      </c>
      <c r="I23" s="398" t="str">
        <f t="shared" si="0"/>
        <v>  </v>
      </c>
    </row>
    <row r="24" spans="2:9" ht="25.5" customHeight="1">
      <c r="B24" s="168" t="s">
        <v>303</v>
      </c>
      <c r="C24" s="167" t="s">
        <v>304</v>
      </c>
      <c r="D24" s="267" t="s">
        <v>305</v>
      </c>
      <c r="E24" s="374"/>
      <c r="F24" s="370"/>
      <c r="G24" s="369"/>
      <c r="H24" s="375"/>
      <c r="I24" s="398" t="str">
        <f t="shared" si="0"/>
        <v>  </v>
      </c>
    </row>
    <row r="25" spans="2:9" ht="25.5" customHeight="1">
      <c r="B25" s="168" t="s">
        <v>306</v>
      </c>
      <c r="C25" s="167" t="s">
        <v>307</v>
      </c>
      <c r="D25" s="267" t="s">
        <v>308</v>
      </c>
      <c r="E25" s="374"/>
      <c r="F25" s="370"/>
      <c r="G25" s="369"/>
      <c r="H25" s="375"/>
      <c r="I25" s="398" t="str">
        <f t="shared" si="0"/>
        <v>  </v>
      </c>
    </row>
    <row r="26" spans="2:9" ht="25.5" customHeight="1">
      <c r="B26" s="168" t="s">
        <v>306</v>
      </c>
      <c r="C26" s="167" t="s">
        <v>309</v>
      </c>
      <c r="D26" s="267" t="s">
        <v>310</v>
      </c>
      <c r="E26" s="374"/>
      <c r="F26" s="370"/>
      <c r="G26" s="369"/>
      <c r="H26" s="375"/>
      <c r="I26" s="398" t="str">
        <f t="shared" si="0"/>
        <v>  </v>
      </c>
    </row>
    <row r="27" spans="1:9" ht="19.5" customHeight="1">
      <c r="A27" s="161"/>
      <c r="B27" s="162" t="s">
        <v>311</v>
      </c>
      <c r="C27" s="167" t="s">
        <v>312</v>
      </c>
      <c r="D27" s="267" t="s">
        <v>313</v>
      </c>
      <c r="E27" s="374"/>
      <c r="F27" s="370"/>
      <c r="G27" s="369"/>
      <c r="H27" s="375"/>
      <c r="I27" s="398" t="str">
        <f t="shared" si="0"/>
        <v>  </v>
      </c>
    </row>
    <row r="28" spans="1:9" ht="25.5" customHeight="1">
      <c r="A28" s="161"/>
      <c r="B28" s="574" t="s">
        <v>314</v>
      </c>
      <c r="C28" s="165" t="s">
        <v>315</v>
      </c>
      <c r="D28" s="575" t="s">
        <v>316</v>
      </c>
      <c r="E28" s="547">
        <f>+E30+E31+E32+E33+E34+E35+E36+E37+E38</f>
        <v>3500</v>
      </c>
      <c r="F28" s="537">
        <f>+F30+F31+F32+F33+F34+F35+F36+F37+F38</f>
        <v>3416</v>
      </c>
      <c r="G28" s="549">
        <f>+G30+G31+G32+G33+G34+G35+G36+G37+G38</f>
        <v>3416</v>
      </c>
      <c r="H28" s="551">
        <f>+H30+H31+H32+H33+H34+H35+H36+H37+H38</f>
        <v>3416</v>
      </c>
      <c r="I28" s="572">
        <f t="shared" si="0"/>
        <v>1</v>
      </c>
    </row>
    <row r="29" spans="1:9" ht="22.5" customHeight="1">
      <c r="A29" s="161"/>
      <c r="B29" s="574"/>
      <c r="C29" s="166" t="s">
        <v>317</v>
      </c>
      <c r="D29" s="575"/>
      <c r="E29" s="548"/>
      <c r="F29" s="576"/>
      <c r="G29" s="550"/>
      <c r="H29" s="552"/>
      <c r="I29" s="573" t="str">
        <f t="shared" si="0"/>
        <v>  </v>
      </c>
    </row>
    <row r="30" spans="1:9" ht="25.5" customHeight="1">
      <c r="A30" s="161"/>
      <c r="B30" s="162" t="s">
        <v>318</v>
      </c>
      <c r="C30" s="167" t="s">
        <v>319</v>
      </c>
      <c r="D30" s="267" t="s">
        <v>320</v>
      </c>
      <c r="E30" s="374">
        <v>1658</v>
      </c>
      <c r="F30" s="370">
        <v>1658</v>
      </c>
      <c r="G30" s="369">
        <v>1658</v>
      </c>
      <c r="H30" s="375">
        <v>1658</v>
      </c>
      <c r="I30" s="398">
        <f t="shared" si="0"/>
        <v>1</v>
      </c>
    </row>
    <row r="31" spans="2:9" ht="25.5" customHeight="1">
      <c r="B31" s="168" t="s">
        <v>321</v>
      </c>
      <c r="C31" s="167" t="s">
        <v>322</v>
      </c>
      <c r="D31" s="267" t="s">
        <v>323</v>
      </c>
      <c r="E31" s="374"/>
      <c r="F31" s="370"/>
      <c r="G31" s="369"/>
      <c r="H31" s="375"/>
      <c r="I31" s="398" t="str">
        <f t="shared" si="0"/>
        <v>  </v>
      </c>
    </row>
    <row r="32" spans="2:9" ht="35.25" customHeight="1">
      <c r="B32" s="168" t="s">
        <v>324</v>
      </c>
      <c r="C32" s="167" t="s">
        <v>325</v>
      </c>
      <c r="D32" s="267" t="s">
        <v>326</v>
      </c>
      <c r="E32" s="374"/>
      <c r="F32" s="370"/>
      <c r="G32" s="369"/>
      <c r="H32" s="375"/>
      <c r="I32" s="398" t="str">
        <f t="shared" si="0"/>
        <v>  </v>
      </c>
    </row>
    <row r="33" spans="2:9" ht="35.25" customHeight="1">
      <c r="B33" s="168" t="s">
        <v>327</v>
      </c>
      <c r="C33" s="167" t="s">
        <v>328</v>
      </c>
      <c r="D33" s="267" t="s">
        <v>329</v>
      </c>
      <c r="E33" s="374"/>
      <c r="F33" s="370"/>
      <c r="G33" s="369"/>
      <c r="H33" s="375"/>
      <c r="I33" s="398" t="str">
        <f t="shared" si="0"/>
        <v>  </v>
      </c>
    </row>
    <row r="34" spans="2:9" ht="25.5" customHeight="1">
      <c r="B34" s="168" t="s">
        <v>330</v>
      </c>
      <c r="C34" s="167" t="s">
        <v>331</v>
      </c>
      <c r="D34" s="267" t="s">
        <v>332</v>
      </c>
      <c r="E34" s="374"/>
      <c r="F34" s="370"/>
      <c r="G34" s="369"/>
      <c r="H34" s="375"/>
      <c r="I34" s="398" t="str">
        <f t="shared" si="0"/>
        <v>  </v>
      </c>
    </row>
    <row r="35" spans="2:9" ht="25.5" customHeight="1">
      <c r="B35" s="168" t="s">
        <v>330</v>
      </c>
      <c r="C35" s="167" t="s">
        <v>333</v>
      </c>
      <c r="D35" s="267" t="s">
        <v>334</v>
      </c>
      <c r="E35" s="374"/>
      <c r="F35" s="370"/>
      <c r="G35" s="369"/>
      <c r="H35" s="375"/>
      <c r="I35" s="398" t="str">
        <f t="shared" si="0"/>
        <v>  </v>
      </c>
    </row>
    <row r="36" spans="2:9" ht="39" customHeight="1">
      <c r="B36" s="168" t="s">
        <v>129</v>
      </c>
      <c r="C36" s="167" t="s">
        <v>335</v>
      </c>
      <c r="D36" s="267" t="s">
        <v>336</v>
      </c>
      <c r="E36" s="374">
        <v>80</v>
      </c>
      <c r="F36" s="370">
        <v>80</v>
      </c>
      <c r="G36" s="369">
        <v>80</v>
      </c>
      <c r="H36" s="375">
        <v>80</v>
      </c>
      <c r="I36" s="398">
        <f t="shared" si="0"/>
        <v>1</v>
      </c>
    </row>
    <row r="37" spans="2:9" ht="25.5" customHeight="1">
      <c r="B37" s="168" t="s">
        <v>130</v>
      </c>
      <c r="C37" s="167" t="s">
        <v>337</v>
      </c>
      <c r="D37" s="267" t="s">
        <v>338</v>
      </c>
      <c r="E37" s="374"/>
      <c r="F37" s="370"/>
      <c r="G37" s="369"/>
      <c r="H37" s="375"/>
      <c r="I37" s="398" t="str">
        <f t="shared" si="0"/>
        <v>  </v>
      </c>
    </row>
    <row r="38" spans="2:9" ht="25.5" customHeight="1">
      <c r="B38" s="168" t="s">
        <v>339</v>
      </c>
      <c r="C38" s="167" t="s">
        <v>340</v>
      </c>
      <c r="D38" s="267" t="s">
        <v>341</v>
      </c>
      <c r="E38" s="374">
        <v>1762</v>
      </c>
      <c r="F38" s="370">
        <v>1678</v>
      </c>
      <c r="G38" s="384">
        <v>1678</v>
      </c>
      <c r="H38" s="370">
        <v>1678</v>
      </c>
      <c r="I38" s="398">
        <f t="shared" si="0"/>
        <v>1</v>
      </c>
    </row>
    <row r="39" spans="2:9" ht="25.5" customHeight="1">
      <c r="B39" s="168" t="s">
        <v>342</v>
      </c>
      <c r="C39" s="167" t="s">
        <v>343</v>
      </c>
      <c r="D39" s="267" t="s">
        <v>344</v>
      </c>
      <c r="E39" s="374"/>
      <c r="F39" s="370"/>
      <c r="G39" s="376"/>
      <c r="H39" s="375"/>
      <c r="I39" s="398" t="str">
        <f t="shared" si="0"/>
        <v>  </v>
      </c>
    </row>
    <row r="40" spans="1:9" ht="19.5" customHeight="1">
      <c r="A40" s="161"/>
      <c r="B40" s="162">
        <v>288</v>
      </c>
      <c r="C40" s="160" t="s">
        <v>345</v>
      </c>
      <c r="D40" s="267" t="s">
        <v>346</v>
      </c>
      <c r="E40" s="374">
        <v>11291</v>
      </c>
      <c r="F40" s="377">
        <v>12541</v>
      </c>
      <c r="G40" s="379">
        <v>12541</v>
      </c>
      <c r="H40" s="370">
        <v>11291</v>
      </c>
      <c r="I40" s="373">
        <f t="shared" si="0"/>
        <v>0.9003269276772187</v>
      </c>
    </row>
    <row r="41" spans="1:9" ht="19.5" customHeight="1">
      <c r="A41" s="161"/>
      <c r="B41" s="574"/>
      <c r="C41" s="163" t="s">
        <v>347</v>
      </c>
      <c r="D41" s="575" t="s">
        <v>348</v>
      </c>
      <c r="E41" s="547">
        <f>+E43+E49+E50+E57+E62+E72+E73</f>
        <v>148894</v>
      </c>
      <c r="F41" s="537">
        <f>+F43+F49+F50+F57+F62+F72+F73</f>
        <v>228305</v>
      </c>
      <c r="G41" s="549">
        <f>+G43+G49+G50+G57+G62+G72+G73</f>
        <v>228305</v>
      </c>
      <c r="H41" s="529">
        <f>+H43+H49+H50+H57+H62+H72+H73</f>
        <v>210726</v>
      </c>
      <c r="I41" s="531">
        <f t="shared" si="0"/>
        <v>0.9230021243511969</v>
      </c>
    </row>
    <row r="42" spans="1:9" ht="12.75" customHeight="1">
      <c r="A42" s="161"/>
      <c r="B42" s="574"/>
      <c r="C42" s="164" t="s">
        <v>349</v>
      </c>
      <c r="D42" s="575"/>
      <c r="E42" s="548"/>
      <c r="F42" s="576"/>
      <c r="G42" s="550"/>
      <c r="H42" s="530"/>
      <c r="I42" s="532" t="str">
        <f t="shared" si="0"/>
        <v>  </v>
      </c>
    </row>
    <row r="43" spans="2:9" ht="25.5" customHeight="1">
      <c r="B43" s="168" t="s">
        <v>350</v>
      </c>
      <c r="C43" s="167" t="s">
        <v>351</v>
      </c>
      <c r="D43" s="267" t="s">
        <v>352</v>
      </c>
      <c r="E43" s="374">
        <f>+E44+E45+E46+E47+E48</f>
        <v>21220</v>
      </c>
      <c r="F43" s="370">
        <f>+F44+F45+F46+F47+F48</f>
        <v>21993</v>
      </c>
      <c r="G43" s="369">
        <f>+G44+G45+G46+G47+G48</f>
        <v>21993</v>
      </c>
      <c r="H43" s="375">
        <f>+H44+H45+H46+H47+H48</f>
        <v>7957</v>
      </c>
      <c r="I43" s="373">
        <f t="shared" si="0"/>
        <v>0.3617969353885327</v>
      </c>
    </row>
    <row r="44" spans="2:9" ht="19.5" customHeight="1">
      <c r="B44" s="168">
        <v>10</v>
      </c>
      <c r="C44" s="167" t="s">
        <v>353</v>
      </c>
      <c r="D44" s="267" t="s">
        <v>354</v>
      </c>
      <c r="E44" s="374">
        <v>18520</v>
      </c>
      <c r="F44" s="377">
        <v>20564</v>
      </c>
      <c r="G44" s="379">
        <v>20564</v>
      </c>
      <c r="H44" s="370">
        <v>7196</v>
      </c>
      <c r="I44" s="373">
        <f t="shared" si="0"/>
        <v>0.3499319198599494</v>
      </c>
    </row>
    <row r="45" spans="2:9" ht="19.5" customHeight="1">
      <c r="B45" s="168" t="s">
        <v>355</v>
      </c>
      <c r="C45" s="167" t="s">
        <v>356</v>
      </c>
      <c r="D45" s="267" t="s">
        <v>357</v>
      </c>
      <c r="E45" s="374"/>
      <c r="F45" s="377"/>
      <c r="G45" s="376"/>
      <c r="H45" s="370"/>
      <c r="I45" s="373" t="str">
        <f t="shared" si="0"/>
        <v>  </v>
      </c>
    </row>
    <row r="46" spans="2:9" ht="19.5" customHeight="1">
      <c r="B46" s="168">
        <v>13</v>
      </c>
      <c r="C46" s="167" t="s">
        <v>358</v>
      </c>
      <c r="D46" s="267" t="s">
        <v>359</v>
      </c>
      <c r="E46" s="374">
        <v>440</v>
      </c>
      <c r="F46" s="377">
        <v>470</v>
      </c>
      <c r="G46" s="378">
        <v>470</v>
      </c>
      <c r="H46" s="375">
        <v>446</v>
      </c>
      <c r="I46" s="373">
        <f t="shared" si="0"/>
        <v>0.948936170212766</v>
      </c>
    </row>
    <row r="47" spans="2:9" ht="19.5" customHeight="1">
      <c r="B47" s="168" t="s">
        <v>360</v>
      </c>
      <c r="C47" s="167" t="s">
        <v>361</v>
      </c>
      <c r="D47" s="267" t="s">
        <v>362</v>
      </c>
      <c r="E47" s="374">
        <v>2260</v>
      </c>
      <c r="F47" s="377">
        <v>959</v>
      </c>
      <c r="G47" s="378">
        <v>959</v>
      </c>
      <c r="H47" s="375">
        <v>315</v>
      </c>
      <c r="I47" s="398">
        <f t="shared" si="0"/>
        <v>0.3284671532846715</v>
      </c>
    </row>
    <row r="48" spans="2:9" ht="19.5" customHeight="1">
      <c r="B48" s="168" t="s">
        <v>363</v>
      </c>
      <c r="C48" s="167" t="s">
        <v>364</v>
      </c>
      <c r="D48" s="267" t="s">
        <v>365</v>
      </c>
      <c r="E48" s="374"/>
      <c r="F48" s="370"/>
      <c r="G48" s="369"/>
      <c r="H48" s="375"/>
      <c r="I48" s="398" t="str">
        <f t="shared" si="0"/>
        <v>  </v>
      </c>
    </row>
    <row r="49" spans="1:9" ht="25.5" customHeight="1">
      <c r="A49" s="161"/>
      <c r="B49" s="162">
        <v>14</v>
      </c>
      <c r="C49" s="167" t="s">
        <v>366</v>
      </c>
      <c r="D49" s="267" t="s">
        <v>367</v>
      </c>
      <c r="E49" s="374"/>
      <c r="F49" s="370"/>
      <c r="G49" s="369"/>
      <c r="H49" s="375"/>
      <c r="I49" s="398" t="str">
        <f t="shared" si="0"/>
        <v>  </v>
      </c>
    </row>
    <row r="50" spans="1:9" ht="19.5" customHeight="1">
      <c r="A50" s="161"/>
      <c r="B50" s="574">
        <v>20</v>
      </c>
      <c r="C50" s="165" t="s">
        <v>368</v>
      </c>
      <c r="D50" s="575" t="s">
        <v>369</v>
      </c>
      <c r="E50" s="547">
        <f>+E52+E53+E54+E55+E56</f>
        <v>57483</v>
      </c>
      <c r="F50" s="537">
        <f>+F52+F53+F54+F55+F56</f>
        <v>120376</v>
      </c>
      <c r="G50" s="549">
        <f>+G52+G53+G54+G55+G56</f>
        <v>120376</v>
      </c>
      <c r="H50" s="551">
        <f>+H52+H53+H54+H55+H56</f>
        <v>79249</v>
      </c>
      <c r="I50" s="570">
        <f t="shared" si="0"/>
        <v>0.6583455173788795</v>
      </c>
    </row>
    <row r="51" spans="1:9" ht="12" customHeight="1">
      <c r="A51" s="161"/>
      <c r="B51" s="574"/>
      <c r="C51" s="166" t="s">
        <v>370</v>
      </c>
      <c r="D51" s="575"/>
      <c r="E51" s="548"/>
      <c r="F51" s="576"/>
      <c r="G51" s="550"/>
      <c r="H51" s="552"/>
      <c r="I51" s="571" t="str">
        <f t="shared" si="0"/>
        <v>  </v>
      </c>
    </row>
    <row r="52" spans="1:9" ht="19.5" customHeight="1">
      <c r="A52" s="161"/>
      <c r="B52" s="162">
        <v>204</v>
      </c>
      <c r="C52" s="167" t="s">
        <v>371</v>
      </c>
      <c r="D52" s="267" t="s">
        <v>372</v>
      </c>
      <c r="E52" s="374">
        <v>57483</v>
      </c>
      <c r="F52" s="377">
        <v>120376</v>
      </c>
      <c r="G52" s="378">
        <v>120376</v>
      </c>
      <c r="H52" s="375">
        <v>79249</v>
      </c>
      <c r="I52" s="373">
        <f t="shared" si="0"/>
        <v>0.6583455173788795</v>
      </c>
    </row>
    <row r="53" spans="1:9" ht="19.5" customHeight="1">
      <c r="A53" s="161"/>
      <c r="B53" s="162">
        <v>205</v>
      </c>
      <c r="C53" s="167" t="s">
        <v>373</v>
      </c>
      <c r="D53" s="267" t="s">
        <v>374</v>
      </c>
      <c r="E53" s="374"/>
      <c r="F53" s="370"/>
      <c r="G53" s="369"/>
      <c r="H53" s="375"/>
      <c r="I53" s="373" t="str">
        <f t="shared" si="0"/>
        <v>  </v>
      </c>
    </row>
    <row r="54" spans="1:9" ht="25.5" customHeight="1">
      <c r="A54" s="161"/>
      <c r="B54" s="162" t="s">
        <v>375</v>
      </c>
      <c r="C54" s="167" t="s">
        <v>376</v>
      </c>
      <c r="D54" s="267" t="s">
        <v>377</v>
      </c>
      <c r="E54" s="374"/>
      <c r="F54" s="370"/>
      <c r="G54" s="369"/>
      <c r="H54" s="375"/>
      <c r="I54" s="373" t="str">
        <f t="shared" si="0"/>
        <v>  </v>
      </c>
    </row>
    <row r="55" spans="1:9" ht="25.5" customHeight="1">
      <c r="A55" s="161"/>
      <c r="B55" s="162" t="s">
        <v>378</v>
      </c>
      <c r="C55" s="167" t="s">
        <v>379</v>
      </c>
      <c r="D55" s="267" t="s">
        <v>380</v>
      </c>
      <c r="E55" s="374"/>
      <c r="F55" s="370"/>
      <c r="G55" s="369"/>
      <c r="H55" s="375"/>
      <c r="I55" s="373" t="str">
        <f t="shared" si="0"/>
        <v>  </v>
      </c>
    </row>
    <row r="56" spans="1:9" ht="19.5" customHeight="1">
      <c r="A56" s="161"/>
      <c r="B56" s="162">
        <v>206</v>
      </c>
      <c r="C56" s="167" t="s">
        <v>381</v>
      </c>
      <c r="D56" s="267" t="s">
        <v>382</v>
      </c>
      <c r="E56" s="374"/>
      <c r="F56" s="370"/>
      <c r="G56" s="369"/>
      <c r="H56" s="375"/>
      <c r="I56" s="373" t="str">
        <f t="shared" si="0"/>
        <v>  </v>
      </c>
    </row>
    <row r="57" spans="1:9" ht="19.5" customHeight="1">
      <c r="A57" s="161"/>
      <c r="B57" s="574" t="s">
        <v>383</v>
      </c>
      <c r="C57" s="165" t="s">
        <v>384</v>
      </c>
      <c r="D57" s="575" t="s">
        <v>385</v>
      </c>
      <c r="E57" s="547">
        <f>+E59+E60+E61</f>
        <v>7167</v>
      </c>
      <c r="F57" s="537">
        <f>+F59+F60+F61</f>
        <v>2488</v>
      </c>
      <c r="G57" s="549">
        <f>+G59+G60+G61</f>
        <v>2488</v>
      </c>
      <c r="H57" s="551">
        <f>+H59+H60+H61</f>
        <v>12474</v>
      </c>
      <c r="I57" s="570">
        <f t="shared" si="0"/>
        <v>5.013665594855305</v>
      </c>
    </row>
    <row r="58" spans="1:9" ht="12" customHeight="1">
      <c r="A58" s="161"/>
      <c r="B58" s="574"/>
      <c r="C58" s="166" t="s">
        <v>386</v>
      </c>
      <c r="D58" s="575"/>
      <c r="E58" s="548"/>
      <c r="F58" s="576"/>
      <c r="G58" s="550"/>
      <c r="H58" s="552"/>
      <c r="I58" s="571" t="str">
        <f t="shared" si="0"/>
        <v>  </v>
      </c>
    </row>
    <row r="59" spans="2:9" ht="23.25" customHeight="1">
      <c r="B59" s="168" t="s">
        <v>387</v>
      </c>
      <c r="C59" s="167" t="s">
        <v>388</v>
      </c>
      <c r="D59" s="267" t="s">
        <v>389</v>
      </c>
      <c r="E59" s="374">
        <v>1683</v>
      </c>
      <c r="F59" s="377">
        <v>2030</v>
      </c>
      <c r="G59" s="378">
        <v>2030</v>
      </c>
      <c r="H59" s="375">
        <v>5538</v>
      </c>
      <c r="I59" s="373">
        <f t="shared" si="0"/>
        <v>2.7280788177339903</v>
      </c>
    </row>
    <row r="60" spans="2:9" ht="19.5" customHeight="1">
      <c r="B60" s="168">
        <v>223</v>
      </c>
      <c r="C60" s="167" t="s">
        <v>390</v>
      </c>
      <c r="D60" s="267" t="s">
        <v>391</v>
      </c>
      <c r="E60" s="374">
        <v>5481</v>
      </c>
      <c r="F60" s="377">
        <v>0</v>
      </c>
      <c r="G60" s="378">
        <v>0</v>
      </c>
      <c r="H60" s="375">
        <v>6477</v>
      </c>
      <c r="I60" s="373" t="str">
        <f t="shared" si="0"/>
        <v>  </v>
      </c>
    </row>
    <row r="61" spans="1:9" ht="25.5" customHeight="1">
      <c r="A61" s="161"/>
      <c r="B61" s="162">
        <v>224</v>
      </c>
      <c r="C61" s="167" t="s">
        <v>392</v>
      </c>
      <c r="D61" s="267" t="s">
        <v>393</v>
      </c>
      <c r="E61" s="374">
        <v>3</v>
      </c>
      <c r="F61" s="377">
        <v>458</v>
      </c>
      <c r="G61" s="378">
        <v>458</v>
      </c>
      <c r="H61" s="375">
        <v>459</v>
      </c>
      <c r="I61" s="373">
        <f t="shared" si="0"/>
        <v>1.002183406113537</v>
      </c>
    </row>
    <row r="62" spans="1:9" ht="19.5" customHeight="1">
      <c r="A62" s="161"/>
      <c r="B62" s="574">
        <v>23</v>
      </c>
      <c r="C62" s="165" t="s">
        <v>394</v>
      </c>
      <c r="D62" s="578" t="s">
        <v>395</v>
      </c>
      <c r="E62" s="579"/>
      <c r="F62" s="580"/>
      <c r="G62" s="579"/>
      <c r="H62" s="580"/>
      <c r="I62" s="570" t="str">
        <f t="shared" si="0"/>
        <v>  </v>
      </c>
    </row>
    <row r="63" spans="1:9" ht="19.5" customHeight="1">
      <c r="A63" s="161"/>
      <c r="B63" s="574"/>
      <c r="C63" s="166" t="s">
        <v>396</v>
      </c>
      <c r="D63" s="578"/>
      <c r="E63" s="579"/>
      <c r="F63" s="580"/>
      <c r="G63" s="579"/>
      <c r="H63" s="580"/>
      <c r="I63" s="571" t="str">
        <f t="shared" si="0"/>
        <v>  </v>
      </c>
    </row>
    <row r="64" spans="2:9" ht="25.5" customHeight="1">
      <c r="B64" s="168">
        <v>230</v>
      </c>
      <c r="C64" s="167" t="s">
        <v>397</v>
      </c>
      <c r="D64" s="267" t="s">
        <v>398</v>
      </c>
      <c r="E64" s="374"/>
      <c r="F64" s="370"/>
      <c r="G64" s="369"/>
      <c r="H64" s="375"/>
      <c r="I64" s="373" t="str">
        <f t="shared" si="0"/>
        <v>  </v>
      </c>
    </row>
    <row r="65" spans="2:9" ht="25.5" customHeight="1">
      <c r="B65" s="168">
        <v>231</v>
      </c>
      <c r="C65" s="167" t="s">
        <v>399</v>
      </c>
      <c r="D65" s="267" t="s">
        <v>400</v>
      </c>
      <c r="E65" s="374"/>
      <c r="F65" s="370"/>
      <c r="G65" s="369"/>
      <c r="H65" s="375"/>
      <c r="I65" s="373" t="str">
        <f t="shared" si="0"/>
        <v>  </v>
      </c>
    </row>
    <row r="66" spans="2:9" ht="19.5" customHeight="1">
      <c r="B66" s="168" t="s">
        <v>401</v>
      </c>
      <c r="C66" s="167" t="s">
        <v>402</v>
      </c>
      <c r="D66" s="267" t="s">
        <v>403</v>
      </c>
      <c r="E66" s="374"/>
      <c r="F66" s="370"/>
      <c r="G66" s="369"/>
      <c r="H66" s="375"/>
      <c r="I66" s="373" t="str">
        <f t="shared" si="0"/>
        <v>  </v>
      </c>
    </row>
    <row r="67" spans="2:9" ht="25.5" customHeight="1">
      <c r="B67" s="168" t="s">
        <v>404</v>
      </c>
      <c r="C67" s="167" t="s">
        <v>405</v>
      </c>
      <c r="D67" s="267" t="s">
        <v>406</v>
      </c>
      <c r="E67" s="374"/>
      <c r="F67" s="370"/>
      <c r="G67" s="369"/>
      <c r="H67" s="375"/>
      <c r="I67" s="373" t="str">
        <f t="shared" si="0"/>
        <v>  </v>
      </c>
    </row>
    <row r="68" spans="2:9" ht="25.5" customHeight="1">
      <c r="B68" s="168">
        <v>235</v>
      </c>
      <c r="C68" s="167" t="s">
        <v>407</v>
      </c>
      <c r="D68" s="267" t="s">
        <v>408</v>
      </c>
      <c r="E68" s="374"/>
      <c r="F68" s="370"/>
      <c r="G68" s="369"/>
      <c r="H68" s="375"/>
      <c r="I68" s="373" t="str">
        <f t="shared" si="0"/>
        <v>  </v>
      </c>
    </row>
    <row r="69" spans="2:9" ht="25.5" customHeight="1">
      <c r="B69" s="168" t="s">
        <v>409</v>
      </c>
      <c r="C69" s="167" t="s">
        <v>410</v>
      </c>
      <c r="D69" s="267" t="s">
        <v>411</v>
      </c>
      <c r="E69" s="374"/>
      <c r="F69" s="370"/>
      <c r="G69" s="369"/>
      <c r="H69" s="375"/>
      <c r="I69" s="373" t="str">
        <f t="shared" si="0"/>
        <v>  </v>
      </c>
    </row>
    <row r="70" spans="2:9" ht="25.5" customHeight="1">
      <c r="B70" s="168">
        <v>237</v>
      </c>
      <c r="C70" s="167" t="s">
        <v>412</v>
      </c>
      <c r="D70" s="267" t="s">
        <v>413</v>
      </c>
      <c r="E70" s="374"/>
      <c r="F70" s="370"/>
      <c r="G70" s="369"/>
      <c r="H70" s="375"/>
      <c r="I70" s="373" t="str">
        <f t="shared" si="0"/>
        <v>  </v>
      </c>
    </row>
    <row r="71" spans="2:9" ht="19.5" customHeight="1">
      <c r="B71" s="168" t="s">
        <v>414</v>
      </c>
      <c r="C71" s="167" t="s">
        <v>415</v>
      </c>
      <c r="D71" s="267" t="s">
        <v>416</v>
      </c>
      <c r="E71" s="374"/>
      <c r="F71" s="370"/>
      <c r="G71" s="369"/>
      <c r="H71" s="375"/>
      <c r="I71" s="373" t="str">
        <f t="shared" si="0"/>
        <v>  </v>
      </c>
    </row>
    <row r="72" spans="2:9" ht="19.5" customHeight="1">
      <c r="B72" s="168">
        <v>24</v>
      </c>
      <c r="C72" s="167" t="s">
        <v>417</v>
      </c>
      <c r="D72" s="267" t="s">
        <v>418</v>
      </c>
      <c r="E72" s="374">
        <v>62543</v>
      </c>
      <c r="F72" s="377">
        <v>83055</v>
      </c>
      <c r="G72" s="378">
        <v>83055</v>
      </c>
      <c r="H72" s="375">
        <v>110664</v>
      </c>
      <c r="I72" s="373">
        <f t="shared" si="0"/>
        <v>1.3324182770453314</v>
      </c>
    </row>
    <row r="73" spans="2:9" ht="25.5" customHeight="1">
      <c r="B73" s="168" t="s">
        <v>419</v>
      </c>
      <c r="C73" s="167" t="s">
        <v>420</v>
      </c>
      <c r="D73" s="267" t="s">
        <v>421</v>
      </c>
      <c r="E73" s="374">
        <v>481</v>
      </c>
      <c r="F73" s="377">
        <v>393</v>
      </c>
      <c r="G73" s="378">
        <v>393</v>
      </c>
      <c r="H73" s="375">
        <v>382</v>
      </c>
      <c r="I73" s="373">
        <f aca="true" t="shared" si="1" ref="I73:I136">_xlfn.IFERROR(H73/G73,"  ")</f>
        <v>0.9720101781170484</v>
      </c>
    </row>
    <row r="74" spans="2:9" ht="25.5" customHeight="1">
      <c r="B74" s="168"/>
      <c r="C74" s="160" t="s">
        <v>422</v>
      </c>
      <c r="D74" s="267" t="s">
        <v>423</v>
      </c>
      <c r="E74" s="374">
        <f>+E9+E40+E41</f>
        <v>636512</v>
      </c>
      <c r="F74" s="370">
        <f>+F8+F9+F40+F41</f>
        <v>724086</v>
      </c>
      <c r="G74" s="369">
        <f>+G8+G9+G40+G41</f>
        <v>724086</v>
      </c>
      <c r="H74" s="392">
        <f>+H9+H40+H41</f>
        <v>706678</v>
      </c>
      <c r="I74" s="410">
        <f t="shared" si="1"/>
        <v>0.9759586568446289</v>
      </c>
    </row>
    <row r="75" spans="2:9" ht="19.5" customHeight="1">
      <c r="B75" s="168">
        <v>88</v>
      </c>
      <c r="C75" s="160" t="s">
        <v>424</v>
      </c>
      <c r="D75" s="267" t="s">
        <v>425</v>
      </c>
      <c r="E75" s="374">
        <v>152176</v>
      </c>
      <c r="F75" s="370">
        <v>143936</v>
      </c>
      <c r="G75" s="369">
        <v>143936</v>
      </c>
      <c r="H75" s="375">
        <v>154489</v>
      </c>
      <c r="I75" s="373">
        <f t="shared" si="1"/>
        <v>1.0733173076923077</v>
      </c>
    </row>
    <row r="76" spans="1:9" ht="19.5" customHeight="1">
      <c r="A76" s="161"/>
      <c r="B76" s="169"/>
      <c r="C76" s="160" t="s">
        <v>66</v>
      </c>
      <c r="D76" s="268"/>
      <c r="E76" s="374"/>
      <c r="F76" s="370"/>
      <c r="G76" s="369"/>
      <c r="H76" s="375"/>
      <c r="I76" s="373" t="str">
        <f t="shared" si="1"/>
        <v>  </v>
      </c>
    </row>
    <row r="77" spans="1:9" ht="19.5" customHeight="1">
      <c r="A77" s="161"/>
      <c r="B77" s="574"/>
      <c r="C77" s="163" t="s">
        <v>426</v>
      </c>
      <c r="D77" s="575" t="s">
        <v>132</v>
      </c>
      <c r="E77" s="547">
        <f>+E79+E80+E81+E82+E83-E84+E85+E88-E89</f>
        <v>228714</v>
      </c>
      <c r="F77" s="537">
        <f>+F79+F80+F81+F82+F83-F84+F85+F88-F89</f>
        <v>279510</v>
      </c>
      <c r="G77" s="549">
        <f>+G79+G80+G81+G82+G83-G84+G85+G88-G89</f>
        <v>279510</v>
      </c>
      <c r="H77" s="551">
        <f>+H79+H80+H81+H82+H83-H84+H85+H88-H89</f>
        <v>291648</v>
      </c>
      <c r="I77" s="570">
        <f t="shared" si="1"/>
        <v>1.0434259954921112</v>
      </c>
    </row>
    <row r="78" spans="1:9" ht="19.5" customHeight="1">
      <c r="A78" s="161"/>
      <c r="B78" s="574"/>
      <c r="C78" s="164" t="s">
        <v>427</v>
      </c>
      <c r="D78" s="575"/>
      <c r="E78" s="548"/>
      <c r="F78" s="576"/>
      <c r="G78" s="550"/>
      <c r="H78" s="552"/>
      <c r="I78" s="571" t="str">
        <f t="shared" si="1"/>
        <v>  </v>
      </c>
    </row>
    <row r="79" spans="1:9" ht="19.5" customHeight="1">
      <c r="A79" s="161"/>
      <c r="B79" s="162" t="s">
        <v>428</v>
      </c>
      <c r="C79" s="167" t="s">
        <v>429</v>
      </c>
      <c r="D79" s="267" t="s">
        <v>133</v>
      </c>
      <c r="E79" s="374">
        <v>97477</v>
      </c>
      <c r="F79" s="370">
        <v>97477</v>
      </c>
      <c r="G79" s="369">
        <v>97477</v>
      </c>
      <c r="H79" s="375">
        <v>97477</v>
      </c>
      <c r="I79" s="373">
        <f t="shared" si="1"/>
        <v>1</v>
      </c>
    </row>
    <row r="80" spans="2:9" ht="19.5" customHeight="1">
      <c r="B80" s="168">
        <v>31</v>
      </c>
      <c r="C80" s="167" t="s">
        <v>430</v>
      </c>
      <c r="D80" s="267" t="s">
        <v>134</v>
      </c>
      <c r="E80" s="374"/>
      <c r="F80" s="370"/>
      <c r="G80" s="369"/>
      <c r="H80" s="375"/>
      <c r="I80" s="373" t="str">
        <f t="shared" si="1"/>
        <v>  </v>
      </c>
    </row>
    <row r="81" spans="2:9" ht="19.5" customHeight="1">
      <c r="B81" s="168">
        <v>306</v>
      </c>
      <c r="C81" s="167" t="s">
        <v>431</v>
      </c>
      <c r="D81" s="267" t="s">
        <v>135</v>
      </c>
      <c r="E81" s="374"/>
      <c r="F81" s="370"/>
      <c r="G81" s="369"/>
      <c r="H81" s="375"/>
      <c r="I81" s="373" t="str">
        <f t="shared" si="1"/>
        <v>  </v>
      </c>
    </row>
    <row r="82" spans="2:9" ht="19.5" customHeight="1">
      <c r="B82" s="168">
        <v>32</v>
      </c>
      <c r="C82" s="167" t="s">
        <v>432</v>
      </c>
      <c r="D82" s="267" t="s">
        <v>136</v>
      </c>
      <c r="E82" s="374"/>
      <c r="F82" s="370"/>
      <c r="G82" s="369"/>
      <c r="H82" s="375"/>
      <c r="I82" s="373" t="str">
        <f t="shared" si="1"/>
        <v>  </v>
      </c>
    </row>
    <row r="83" spans="2:9" ht="58.5" customHeight="1">
      <c r="B83" s="168" t="s">
        <v>433</v>
      </c>
      <c r="C83" s="167" t="s">
        <v>434</v>
      </c>
      <c r="D83" s="267" t="s">
        <v>137</v>
      </c>
      <c r="E83" s="374"/>
      <c r="F83" s="370"/>
      <c r="G83" s="369"/>
      <c r="H83" s="375"/>
      <c r="I83" s="373" t="str">
        <f t="shared" si="1"/>
        <v>  </v>
      </c>
    </row>
    <row r="84" spans="2:9" ht="49.5" customHeight="1">
      <c r="B84" s="168" t="s">
        <v>435</v>
      </c>
      <c r="C84" s="167" t="s">
        <v>436</v>
      </c>
      <c r="D84" s="267" t="s">
        <v>138</v>
      </c>
      <c r="E84" s="374"/>
      <c r="F84" s="370"/>
      <c r="G84" s="369"/>
      <c r="H84" s="375"/>
      <c r="I84" s="373" t="str">
        <f t="shared" si="1"/>
        <v>  </v>
      </c>
    </row>
    <row r="85" spans="2:9" ht="19.5" customHeight="1">
      <c r="B85" s="168">
        <v>34</v>
      </c>
      <c r="C85" s="167" t="s">
        <v>437</v>
      </c>
      <c r="D85" s="267" t="s">
        <v>139</v>
      </c>
      <c r="E85" s="374">
        <f>+E86+E87</f>
        <v>131237</v>
      </c>
      <c r="F85" s="370">
        <f>+F86+F87</f>
        <v>182033</v>
      </c>
      <c r="G85" s="369">
        <f>+G86+G87</f>
        <v>182033</v>
      </c>
      <c r="H85" s="392">
        <f>+H86+H87</f>
        <v>194171</v>
      </c>
      <c r="I85" s="410">
        <f t="shared" si="1"/>
        <v>1.0666802173232326</v>
      </c>
    </row>
    <row r="86" spans="2:9" ht="19.5" customHeight="1">
      <c r="B86" s="168">
        <v>340</v>
      </c>
      <c r="C86" s="167" t="s">
        <v>149</v>
      </c>
      <c r="D86" s="267" t="s">
        <v>140</v>
      </c>
      <c r="E86" s="374">
        <v>127640</v>
      </c>
      <c r="F86" s="377">
        <v>129439</v>
      </c>
      <c r="G86" s="378">
        <v>129439</v>
      </c>
      <c r="H86" s="375">
        <v>129439</v>
      </c>
      <c r="I86" s="373">
        <f t="shared" si="1"/>
        <v>1</v>
      </c>
    </row>
    <row r="87" spans="2:9" ht="19.5" customHeight="1">
      <c r="B87" s="168">
        <v>341</v>
      </c>
      <c r="C87" s="167" t="s">
        <v>438</v>
      </c>
      <c r="D87" s="267" t="s">
        <v>141</v>
      </c>
      <c r="E87" s="374">
        <v>3597</v>
      </c>
      <c r="F87" s="377">
        <v>52594</v>
      </c>
      <c r="G87" s="378">
        <v>52594</v>
      </c>
      <c r="H87" s="375">
        <v>64732</v>
      </c>
      <c r="I87" s="373">
        <f t="shared" si="1"/>
        <v>1.2307867817621783</v>
      </c>
    </row>
    <row r="88" spans="2:9" ht="19.5" customHeight="1">
      <c r="B88" s="168"/>
      <c r="C88" s="167" t="s">
        <v>439</v>
      </c>
      <c r="D88" s="267" t="s">
        <v>142</v>
      </c>
      <c r="E88" s="374"/>
      <c r="F88" s="370"/>
      <c r="G88" s="369"/>
      <c r="H88" s="375"/>
      <c r="I88" s="373" t="str">
        <f t="shared" si="1"/>
        <v>  </v>
      </c>
    </row>
    <row r="89" spans="2:9" ht="19.5" customHeight="1">
      <c r="B89" s="168">
        <v>35</v>
      </c>
      <c r="C89" s="167" t="s">
        <v>440</v>
      </c>
      <c r="D89" s="267" t="s">
        <v>143</v>
      </c>
      <c r="E89" s="374"/>
      <c r="F89" s="370"/>
      <c r="G89" s="369"/>
      <c r="H89" s="375"/>
      <c r="I89" s="373" t="str">
        <f t="shared" si="1"/>
        <v>  </v>
      </c>
    </row>
    <row r="90" spans="2:9" ht="19.5" customHeight="1">
      <c r="B90" s="168">
        <v>350</v>
      </c>
      <c r="C90" s="167" t="s">
        <v>441</v>
      </c>
      <c r="D90" s="267" t="s">
        <v>144</v>
      </c>
      <c r="E90" s="374"/>
      <c r="F90" s="370"/>
      <c r="G90" s="369"/>
      <c r="H90" s="375"/>
      <c r="I90" s="373" t="str">
        <f t="shared" si="1"/>
        <v>  </v>
      </c>
    </row>
    <row r="91" spans="1:9" ht="19.5" customHeight="1">
      <c r="A91" s="161"/>
      <c r="B91" s="162">
        <v>351</v>
      </c>
      <c r="C91" s="167" t="s">
        <v>155</v>
      </c>
      <c r="D91" s="267" t="s">
        <v>145</v>
      </c>
      <c r="E91" s="374"/>
      <c r="F91" s="370"/>
      <c r="G91" s="369"/>
      <c r="H91" s="375"/>
      <c r="I91" s="373" t="str">
        <f t="shared" si="1"/>
        <v>  </v>
      </c>
    </row>
    <row r="92" spans="1:9" ht="22.5" customHeight="1">
      <c r="A92" s="161"/>
      <c r="B92" s="574"/>
      <c r="C92" s="163" t="s">
        <v>442</v>
      </c>
      <c r="D92" s="575" t="s">
        <v>146</v>
      </c>
      <c r="E92" s="547">
        <f>+E94+E99+E108</f>
        <v>260018</v>
      </c>
      <c r="F92" s="537">
        <f>+F94+F99+F108</f>
        <v>267855</v>
      </c>
      <c r="G92" s="549">
        <f>+G94+G99+G108</f>
        <v>267855</v>
      </c>
      <c r="H92" s="529">
        <f>+H94+H99+H108</f>
        <v>268411</v>
      </c>
      <c r="I92" s="531">
        <f t="shared" si="1"/>
        <v>1.002075749939333</v>
      </c>
    </row>
    <row r="93" spans="1:9" ht="13.5" customHeight="1">
      <c r="A93" s="161"/>
      <c r="B93" s="574"/>
      <c r="C93" s="164" t="s">
        <v>443</v>
      </c>
      <c r="D93" s="575"/>
      <c r="E93" s="548"/>
      <c r="F93" s="576"/>
      <c r="G93" s="550"/>
      <c r="H93" s="530"/>
      <c r="I93" s="532" t="str">
        <f t="shared" si="1"/>
        <v>  </v>
      </c>
    </row>
    <row r="94" spans="1:9" ht="19.5" customHeight="1">
      <c r="A94" s="161"/>
      <c r="B94" s="574">
        <v>40</v>
      </c>
      <c r="C94" s="165" t="s">
        <v>444</v>
      </c>
      <c r="D94" s="575" t="s">
        <v>147</v>
      </c>
      <c r="E94" s="547">
        <v>58157</v>
      </c>
      <c r="F94" s="537">
        <f>+F96+F97+F98</f>
        <v>73212</v>
      </c>
      <c r="G94" s="549">
        <f>+G96+G97+G98</f>
        <v>73212</v>
      </c>
      <c r="H94" s="529">
        <f>+H96+H97+H98</f>
        <v>73803</v>
      </c>
      <c r="I94" s="531">
        <f t="shared" si="1"/>
        <v>1.0080724471398133</v>
      </c>
    </row>
    <row r="95" spans="1:9" ht="14.25" customHeight="1">
      <c r="A95" s="161"/>
      <c r="B95" s="574"/>
      <c r="C95" s="166" t="s">
        <v>445</v>
      </c>
      <c r="D95" s="575"/>
      <c r="E95" s="548"/>
      <c r="F95" s="576"/>
      <c r="G95" s="550"/>
      <c r="H95" s="530"/>
      <c r="I95" s="532" t="str">
        <f t="shared" si="1"/>
        <v>  </v>
      </c>
    </row>
    <row r="96" spans="1:9" ht="25.5" customHeight="1">
      <c r="A96" s="161"/>
      <c r="B96" s="162">
        <v>404</v>
      </c>
      <c r="C96" s="167" t="s">
        <v>446</v>
      </c>
      <c r="D96" s="267" t="s">
        <v>148</v>
      </c>
      <c r="E96" s="374">
        <v>31302</v>
      </c>
      <c r="F96" s="377">
        <v>43957</v>
      </c>
      <c r="G96" s="378">
        <v>43957</v>
      </c>
      <c r="H96" s="375">
        <v>44032</v>
      </c>
      <c r="I96" s="373">
        <f t="shared" si="1"/>
        <v>1.0017062128898697</v>
      </c>
    </row>
    <row r="97" spans="1:9" ht="19.5" customHeight="1">
      <c r="A97" s="161"/>
      <c r="B97" s="162">
        <v>400</v>
      </c>
      <c r="C97" s="167" t="s">
        <v>447</v>
      </c>
      <c r="D97" s="267" t="s">
        <v>150</v>
      </c>
      <c r="E97" s="374"/>
      <c r="F97" s="377"/>
      <c r="G97" s="378"/>
      <c r="H97" s="375"/>
      <c r="I97" s="373" t="str">
        <f t="shared" si="1"/>
        <v>  </v>
      </c>
    </row>
    <row r="98" spans="1:9" ht="19.5" customHeight="1">
      <c r="A98" s="161"/>
      <c r="B98" s="162" t="s">
        <v>448</v>
      </c>
      <c r="C98" s="167" t="s">
        <v>449</v>
      </c>
      <c r="D98" s="267" t="s">
        <v>151</v>
      </c>
      <c r="E98" s="374">
        <v>26855</v>
      </c>
      <c r="F98" s="377">
        <v>29255</v>
      </c>
      <c r="G98" s="378">
        <v>29255</v>
      </c>
      <c r="H98" s="375">
        <v>29771</v>
      </c>
      <c r="I98" s="373">
        <f t="shared" si="1"/>
        <v>1.0176380105964793</v>
      </c>
    </row>
    <row r="99" spans="1:9" ht="19.5" customHeight="1">
      <c r="A99" s="161"/>
      <c r="B99" s="574">
        <v>41</v>
      </c>
      <c r="C99" s="165" t="s">
        <v>450</v>
      </c>
      <c r="D99" s="575" t="s">
        <v>152</v>
      </c>
      <c r="E99" s="547">
        <f>+E101+E102+E103+E104+E105+E106+E107</f>
        <v>201861</v>
      </c>
      <c r="F99" s="537">
        <f>+F101+F102+F103+F104+F105+F106+F107</f>
        <v>194643</v>
      </c>
      <c r="G99" s="549">
        <f>+G101+G102+G103+G104+G105+G106+G107</f>
        <v>194643</v>
      </c>
      <c r="H99" s="551">
        <f>+H101+H102+H103+H104+H105+H106+H107</f>
        <v>194608</v>
      </c>
      <c r="I99" s="570">
        <f t="shared" si="1"/>
        <v>0.9998201836182139</v>
      </c>
    </row>
    <row r="100" spans="1:9" ht="12" customHeight="1">
      <c r="A100" s="161"/>
      <c r="B100" s="574"/>
      <c r="C100" s="166" t="s">
        <v>451</v>
      </c>
      <c r="D100" s="575"/>
      <c r="E100" s="548"/>
      <c r="F100" s="576"/>
      <c r="G100" s="550"/>
      <c r="H100" s="552"/>
      <c r="I100" s="571" t="str">
        <f t="shared" si="1"/>
        <v>  </v>
      </c>
    </row>
    <row r="101" spans="2:9" ht="19.5" customHeight="1">
      <c r="B101" s="168">
        <v>410</v>
      </c>
      <c r="C101" s="167" t="s">
        <v>452</v>
      </c>
      <c r="D101" s="267" t="s">
        <v>153</v>
      </c>
      <c r="E101" s="374">
        <v>194458</v>
      </c>
      <c r="F101" s="370">
        <v>194458</v>
      </c>
      <c r="G101" s="369">
        <v>194458</v>
      </c>
      <c r="H101" s="375">
        <v>194458</v>
      </c>
      <c r="I101" s="373">
        <f t="shared" si="1"/>
        <v>1</v>
      </c>
    </row>
    <row r="102" spans="2:9" ht="36.75" customHeight="1">
      <c r="B102" s="168" t="s">
        <v>453</v>
      </c>
      <c r="C102" s="167" t="s">
        <v>454</v>
      </c>
      <c r="D102" s="267" t="s">
        <v>154</v>
      </c>
      <c r="E102" s="374"/>
      <c r="F102" s="370"/>
      <c r="G102" s="369"/>
      <c r="H102" s="375"/>
      <c r="I102" s="373" t="str">
        <f t="shared" si="1"/>
        <v>  </v>
      </c>
    </row>
    <row r="103" spans="2:9" ht="39" customHeight="1">
      <c r="B103" s="168" t="s">
        <v>453</v>
      </c>
      <c r="C103" s="167" t="s">
        <v>455</v>
      </c>
      <c r="D103" s="267" t="s">
        <v>156</v>
      </c>
      <c r="E103" s="374"/>
      <c r="F103" s="370"/>
      <c r="G103" s="369"/>
      <c r="H103" s="375"/>
      <c r="I103" s="373" t="str">
        <f t="shared" si="1"/>
        <v>  </v>
      </c>
    </row>
    <row r="104" spans="2:9" ht="25.5" customHeight="1">
      <c r="B104" s="168" t="s">
        <v>456</v>
      </c>
      <c r="C104" s="167" t="s">
        <v>457</v>
      </c>
      <c r="D104" s="267" t="s">
        <v>157</v>
      </c>
      <c r="E104" s="374">
        <v>7403</v>
      </c>
      <c r="F104" s="377">
        <v>185</v>
      </c>
      <c r="G104" s="379">
        <v>185</v>
      </c>
      <c r="H104" s="370">
        <v>150</v>
      </c>
      <c r="I104" s="373">
        <f t="shared" si="1"/>
        <v>0.8108108108108109</v>
      </c>
    </row>
    <row r="105" spans="2:9" ht="25.5" customHeight="1">
      <c r="B105" s="168" t="s">
        <v>458</v>
      </c>
      <c r="C105" s="167" t="s">
        <v>459</v>
      </c>
      <c r="D105" s="267" t="s">
        <v>158</v>
      </c>
      <c r="E105" s="374"/>
      <c r="F105" s="377"/>
      <c r="G105" s="369"/>
      <c r="H105" s="375"/>
      <c r="I105" s="373" t="str">
        <f t="shared" si="1"/>
        <v>  </v>
      </c>
    </row>
    <row r="106" spans="2:9" ht="19.5" customHeight="1">
      <c r="B106" s="168">
        <v>413</v>
      </c>
      <c r="C106" s="167" t="s">
        <v>460</v>
      </c>
      <c r="D106" s="267" t="s">
        <v>159</v>
      </c>
      <c r="E106" s="374"/>
      <c r="F106" s="377"/>
      <c r="G106" s="369"/>
      <c r="H106" s="375"/>
      <c r="I106" s="373" t="str">
        <f t="shared" si="1"/>
        <v>  </v>
      </c>
    </row>
    <row r="107" spans="2:9" ht="19.5" customHeight="1">
      <c r="B107" s="168">
        <v>419</v>
      </c>
      <c r="C107" s="167" t="s">
        <v>461</v>
      </c>
      <c r="D107" s="267" t="s">
        <v>160</v>
      </c>
      <c r="E107" s="374"/>
      <c r="F107" s="377"/>
      <c r="G107" s="369"/>
      <c r="H107" s="375"/>
      <c r="I107" s="373"/>
    </row>
    <row r="108" spans="2:9" ht="24" customHeight="1">
      <c r="B108" s="168" t="s">
        <v>462</v>
      </c>
      <c r="C108" s="167" t="s">
        <v>463</v>
      </c>
      <c r="D108" s="267" t="s">
        <v>161</v>
      </c>
      <c r="E108" s="374"/>
      <c r="F108" s="377"/>
      <c r="G108" s="369"/>
      <c r="H108" s="375"/>
      <c r="I108" s="373" t="str">
        <f t="shared" si="1"/>
        <v>  </v>
      </c>
    </row>
    <row r="109" spans="2:9" ht="19.5" customHeight="1">
      <c r="B109" s="168">
        <v>498</v>
      </c>
      <c r="C109" s="160" t="s">
        <v>464</v>
      </c>
      <c r="D109" s="267" t="s">
        <v>162</v>
      </c>
      <c r="E109" s="374"/>
      <c r="F109" s="377"/>
      <c r="G109" s="369"/>
      <c r="H109" s="375"/>
      <c r="I109" s="373" t="str">
        <f t="shared" si="1"/>
        <v>  </v>
      </c>
    </row>
    <row r="110" spans="1:9" ht="24" customHeight="1">
      <c r="A110" s="161"/>
      <c r="B110" s="162" t="s">
        <v>465</v>
      </c>
      <c r="C110" s="160" t="s">
        <v>466</v>
      </c>
      <c r="D110" s="267" t="s">
        <v>163</v>
      </c>
      <c r="E110" s="374">
        <v>55604</v>
      </c>
      <c r="F110" s="377">
        <v>91452</v>
      </c>
      <c r="G110" s="379">
        <v>91452</v>
      </c>
      <c r="H110" s="370">
        <v>63473</v>
      </c>
      <c r="I110" s="373">
        <f t="shared" si="1"/>
        <v>0.6940580851156891</v>
      </c>
    </row>
    <row r="111" spans="1:9" ht="23.25" customHeight="1">
      <c r="A111" s="161"/>
      <c r="B111" s="574"/>
      <c r="C111" s="163" t="s">
        <v>467</v>
      </c>
      <c r="D111" s="575" t="s">
        <v>164</v>
      </c>
      <c r="E111" s="547">
        <f>+E113+E114+E123+E124+E132+E137+E138</f>
        <v>92176</v>
      </c>
      <c r="F111" s="537">
        <f>+F113+F114+F123+F124+F132+F137+F138</f>
        <v>85269</v>
      </c>
      <c r="G111" s="549">
        <f>+G113+G114+G123+G124+G132+G137+G138</f>
        <v>85269</v>
      </c>
      <c r="H111" s="551">
        <f>+H113+H114+H123+H124+H132+H137+H138</f>
        <v>83146</v>
      </c>
      <c r="I111" s="570">
        <f t="shared" si="1"/>
        <v>0.9751023232358771</v>
      </c>
    </row>
    <row r="112" spans="1:9" ht="13.5" customHeight="1">
      <c r="A112" s="161"/>
      <c r="B112" s="574"/>
      <c r="C112" s="164" t="s">
        <v>468</v>
      </c>
      <c r="D112" s="575"/>
      <c r="E112" s="548"/>
      <c r="F112" s="576"/>
      <c r="G112" s="550"/>
      <c r="H112" s="552"/>
      <c r="I112" s="571" t="str">
        <f t="shared" si="1"/>
        <v>  </v>
      </c>
    </row>
    <row r="113" spans="1:9" ht="19.5" customHeight="1">
      <c r="A113" s="161"/>
      <c r="B113" s="162">
        <v>467</v>
      </c>
      <c r="C113" s="167" t="s">
        <v>469</v>
      </c>
      <c r="D113" s="267" t="s">
        <v>165</v>
      </c>
      <c r="E113" s="374"/>
      <c r="F113" s="370"/>
      <c r="G113" s="369"/>
      <c r="H113" s="375"/>
      <c r="I113" s="373" t="str">
        <f t="shared" si="1"/>
        <v>  </v>
      </c>
    </row>
    <row r="114" spans="1:9" ht="19.5" customHeight="1">
      <c r="A114" s="161"/>
      <c r="B114" s="574" t="s">
        <v>470</v>
      </c>
      <c r="C114" s="165" t="s">
        <v>471</v>
      </c>
      <c r="D114" s="575" t="s">
        <v>166</v>
      </c>
      <c r="E114" s="547">
        <f>+E116+E117+E118+E119+E120+E121+E122</f>
        <v>11924</v>
      </c>
      <c r="F114" s="537">
        <f>+F116+F117+F118+F119+F120+F121+F122</f>
        <v>7252</v>
      </c>
      <c r="G114" s="549">
        <f>+G116+G117+G118+G119+G120+G121+G122</f>
        <v>7252</v>
      </c>
      <c r="H114" s="547">
        <f>+H116+H117+H118+H119+H120+H121+H122</f>
        <v>7244</v>
      </c>
      <c r="I114" s="570">
        <f t="shared" si="1"/>
        <v>0.9988968560397132</v>
      </c>
    </row>
    <row r="115" spans="1:9" ht="15" customHeight="1">
      <c r="A115" s="161"/>
      <c r="B115" s="574"/>
      <c r="C115" s="166" t="s">
        <v>472</v>
      </c>
      <c r="D115" s="575"/>
      <c r="E115" s="548"/>
      <c r="F115" s="576"/>
      <c r="G115" s="550"/>
      <c r="H115" s="548"/>
      <c r="I115" s="571" t="str">
        <f t="shared" si="1"/>
        <v>  </v>
      </c>
    </row>
    <row r="116" spans="1:9" ht="25.5" customHeight="1">
      <c r="A116" s="161"/>
      <c r="B116" s="162" t="s">
        <v>473</v>
      </c>
      <c r="C116" s="167" t="s">
        <v>474</v>
      </c>
      <c r="D116" s="267" t="s">
        <v>167</v>
      </c>
      <c r="E116" s="374"/>
      <c r="F116" s="370"/>
      <c r="G116" s="369"/>
      <c r="H116" s="375"/>
      <c r="I116" s="373" t="str">
        <f t="shared" si="1"/>
        <v>  </v>
      </c>
    </row>
    <row r="117" spans="2:9" ht="25.5" customHeight="1">
      <c r="B117" s="168" t="s">
        <v>473</v>
      </c>
      <c r="C117" s="167" t="s">
        <v>475</v>
      </c>
      <c r="D117" s="267" t="s">
        <v>168</v>
      </c>
      <c r="E117" s="374"/>
      <c r="F117" s="370"/>
      <c r="G117" s="369"/>
      <c r="H117" s="375"/>
      <c r="I117" s="373" t="str">
        <f t="shared" si="1"/>
        <v>  </v>
      </c>
    </row>
    <row r="118" spans="2:9" ht="25.5" customHeight="1">
      <c r="B118" s="168" t="s">
        <v>476</v>
      </c>
      <c r="C118" s="167" t="s">
        <v>477</v>
      </c>
      <c r="D118" s="267" t="s">
        <v>169</v>
      </c>
      <c r="E118" s="374">
        <v>4920</v>
      </c>
      <c r="F118" s="370">
        <v>0</v>
      </c>
      <c r="G118" s="369">
        <v>0</v>
      </c>
      <c r="H118" s="375">
        <v>0</v>
      </c>
      <c r="I118" s="373" t="str">
        <f t="shared" si="1"/>
        <v>  </v>
      </c>
    </row>
    <row r="119" spans="2:9" ht="24.75" customHeight="1">
      <c r="B119" s="168" t="s">
        <v>478</v>
      </c>
      <c r="C119" s="167" t="s">
        <v>479</v>
      </c>
      <c r="D119" s="267" t="s">
        <v>170</v>
      </c>
      <c r="E119" s="374">
        <v>7004</v>
      </c>
      <c r="F119" s="377">
        <v>7252</v>
      </c>
      <c r="G119" s="378">
        <v>7252</v>
      </c>
      <c r="H119" s="375">
        <v>7244</v>
      </c>
      <c r="I119" s="373">
        <f t="shared" si="1"/>
        <v>0.9988968560397132</v>
      </c>
    </row>
    <row r="120" spans="2:9" ht="24.75" customHeight="1">
      <c r="B120" s="168" t="s">
        <v>480</v>
      </c>
      <c r="C120" s="167" t="s">
        <v>481</v>
      </c>
      <c r="D120" s="267" t="s">
        <v>171</v>
      </c>
      <c r="E120" s="374"/>
      <c r="F120" s="370"/>
      <c r="G120" s="376"/>
      <c r="H120" s="375"/>
      <c r="I120" s="373" t="str">
        <f t="shared" si="1"/>
        <v>  </v>
      </c>
    </row>
    <row r="121" spans="2:9" ht="19.5" customHeight="1">
      <c r="B121" s="168">
        <v>426</v>
      </c>
      <c r="C121" s="167" t="s">
        <v>482</v>
      </c>
      <c r="D121" s="267" t="s">
        <v>172</v>
      </c>
      <c r="E121" s="374"/>
      <c r="F121" s="370"/>
      <c r="G121" s="376"/>
      <c r="H121" s="375"/>
      <c r="I121" s="373" t="str">
        <f t="shared" si="1"/>
        <v>  </v>
      </c>
    </row>
    <row r="122" spans="2:9" ht="19.5" customHeight="1">
      <c r="B122" s="168">
        <v>428</v>
      </c>
      <c r="C122" s="167" t="s">
        <v>483</v>
      </c>
      <c r="D122" s="267" t="s">
        <v>173</v>
      </c>
      <c r="E122" s="374"/>
      <c r="F122" s="370"/>
      <c r="G122" s="376"/>
      <c r="H122" s="375"/>
      <c r="I122" s="373" t="str">
        <f t="shared" si="1"/>
        <v>  </v>
      </c>
    </row>
    <row r="123" spans="2:9" ht="19.5" customHeight="1">
      <c r="B123" s="168">
        <v>430</v>
      </c>
      <c r="C123" s="167" t="s">
        <v>484</v>
      </c>
      <c r="D123" s="267" t="s">
        <v>174</v>
      </c>
      <c r="E123" s="374">
        <v>798</v>
      </c>
      <c r="F123" s="370">
        <v>500</v>
      </c>
      <c r="G123" s="376">
        <v>500</v>
      </c>
      <c r="H123" s="375">
        <v>133</v>
      </c>
      <c r="I123" s="373">
        <f t="shared" si="1"/>
        <v>0.266</v>
      </c>
    </row>
    <row r="124" spans="1:9" ht="19.5" customHeight="1">
      <c r="A124" s="161"/>
      <c r="B124" s="574" t="s">
        <v>485</v>
      </c>
      <c r="C124" s="165" t="s">
        <v>486</v>
      </c>
      <c r="D124" s="575" t="s">
        <v>175</v>
      </c>
      <c r="E124" s="547">
        <f>+E126+E127+E128+E129+E130+E131</f>
        <v>52067</v>
      </c>
      <c r="F124" s="537">
        <f>+F126+F127+F128+F129+F130+F131</f>
        <v>45761</v>
      </c>
      <c r="G124" s="549">
        <f>+G126+G127+G128+G129+G130+G131</f>
        <v>45761</v>
      </c>
      <c r="H124" s="551">
        <f>+H126+H127+H128+H129+H130+H131</f>
        <v>42978</v>
      </c>
      <c r="I124" s="570">
        <f t="shared" si="1"/>
        <v>0.9391840213282052</v>
      </c>
    </row>
    <row r="125" spans="1:9" ht="12.75" customHeight="1">
      <c r="A125" s="161"/>
      <c r="B125" s="574"/>
      <c r="C125" s="166" t="s">
        <v>487</v>
      </c>
      <c r="D125" s="575"/>
      <c r="E125" s="548"/>
      <c r="F125" s="576"/>
      <c r="G125" s="550"/>
      <c r="H125" s="552"/>
      <c r="I125" s="571" t="str">
        <f t="shared" si="1"/>
        <v>  </v>
      </c>
    </row>
    <row r="126" spans="2:9" ht="24.75" customHeight="1">
      <c r="B126" s="168" t="s">
        <v>488</v>
      </c>
      <c r="C126" s="167" t="s">
        <v>489</v>
      </c>
      <c r="D126" s="267" t="s">
        <v>176</v>
      </c>
      <c r="E126" s="374"/>
      <c r="F126" s="370"/>
      <c r="G126" s="369"/>
      <c r="H126" s="375"/>
      <c r="I126" s="373" t="str">
        <f t="shared" si="1"/>
        <v>  </v>
      </c>
    </row>
    <row r="127" spans="2:9" ht="24.75" customHeight="1">
      <c r="B127" s="168" t="s">
        <v>490</v>
      </c>
      <c r="C127" s="167" t="s">
        <v>491</v>
      </c>
      <c r="D127" s="267" t="s">
        <v>177</v>
      </c>
      <c r="E127" s="374"/>
      <c r="F127" s="370"/>
      <c r="G127" s="369"/>
      <c r="H127" s="375"/>
      <c r="I127" s="373" t="str">
        <f t="shared" si="1"/>
        <v>  </v>
      </c>
    </row>
    <row r="128" spans="2:9" ht="19.5" customHeight="1">
      <c r="B128" s="168">
        <v>435</v>
      </c>
      <c r="C128" s="167" t="s">
        <v>492</v>
      </c>
      <c r="D128" s="267" t="s">
        <v>178</v>
      </c>
      <c r="E128" s="374">
        <v>50829</v>
      </c>
      <c r="F128" s="377">
        <v>44761</v>
      </c>
      <c r="G128" s="379">
        <v>44761</v>
      </c>
      <c r="H128" s="370">
        <v>42871</v>
      </c>
      <c r="I128" s="373">
        <f t="shared" si="1"/>
        <v>0.9577757422756418</v>
      </c>
    </row>
    <row r="129" spans="2:9" ht="19.5" customHeight="1">
      <c r="B129" s="168">
        <v>436</v>
      </c>
      <c r="C129" s="167" t="s">
        <v>493</v>
      </c>
      <c r="D129" s="267" t="s">
        <v>179</v>
      </c>
      <c r="E129" s="374"/>
      <c r="F129" s="370"/>
      <c r="G129" s="376"/>
      <c r="H129" s="375"/>
      <c r="I129" s="373" t="str">
        <f t="shared" si="1"/>
        <v>  </v>
      </c>
    </row>
    <row r="130" spans="2:9" ht="19.5" customHeight="1">
      <c r="B130" s="168" t="s">
        <v>494</v>
      </c>
      <c r="C130" s="167" t="s">
        <v>495</v>
      </c>
      <c r="D130" s="267" t="s">
        <v>180</v>
      </c>
      <c r="E130" s="374"/>
      <c r="F130" s="370"/>
      <c r="G130" s="376"/>
      <c r="H130" s="375"/>
      <c r="I130" s="373" t="str">
        <f t="shared" si="1"/>
        <v>  </v>
      </c>
    </row>
    <row r="131" spans="2:9" ht="19.5" customHeight="1">
      <c r="B131" s="168" t="s">
        <v>494</v>
      </c>
      <c r="C131" s="167" t="s">
        <v>496</v>
      </c>
      <c r="D131" s="267" t="s">
        <v>181</v>
      </c>
      <c r="E131" s="374">
        <v>1238</v>
      </c>
      <c r="F131" s="370">
        <v>1000</v>
      </c>
      <c r="G131" s="376">
        <v>1000</v>
      </c>
      <c r="H131" s="375">
        <v>107</v>
      </c>
      <c r="I131" s="373">
        <f t="shared" si="1"/>
        <v>0.107</v>
      </c>
    </row>
    <row r="132" spans="1:9" ht="19.5" customHeight="1">
      <c r="A132" s="161"/>
      <c r="B132" s="574" t="s">
        <v>497</v>
      </c>
      <c r="C132" s="165" t="s">
        <v>498</v>
      </c>
      <c r="D132" s="575" t="s">
        <v>182</v>
      </c>
      <c r="E132" s="547">
        <f>+E134+E135+E136</f>
        <v>27151</v>
      </c>
      <c r="F132" s="537">
        <f>+F134+F135+F136</f>
        <v>31538</v>
      </c>
      <c r="G132" s="549">
        <f>+G134+G135+G136</f>
        <v>31538</v>
      </c>
      <c r="H132" s="551">
        <f>+H134+H135+H136</f>
        <v>32650</v>
      </c>
      <c r="I132" s="570">
        <f t="shared" si="1"/>
        <v>1.035259052571501</v>
      </c>
    </row>
    <row r="133" spans="1:9" ht="15.75" customHeight="1">
      <c r="A133" s="161"/>
      <c r="B133" s="574"/>
      <c r="C133" s="166" t="s">
        <v>499</v>
      </c>
      <c r="D133" s="575"/>
      <c r="E133" s="548"/>
      <c r="F133" s="576"/>
      <c r="G133" s="550"/>
      <c r="H133" s="552"/>
      <c r="I133" s="571" t="str">
        <f t="shared" si="1"/>
        <v>  </v>
      </c>
    </row>
    <row r="134" spans="2:9" ht="19.5" customHeight="1">
      <c r="B134" s="168" t="s">
        <v>500</v>
      </c>
      <c r="C134" s="167" t="s">
        <v>501</v>
      </c>
      <c r="D134" s="267" t="s">
        <v>183</v>
      </c>
      <c r="E134" s="374">
        <v>25958</v>
      </c>
      <c r="F134" s="377">
        <v>30538</v>
      </c>
      <c r="G134" s="378">
        <v>30538</v>
      </c>
      <c r="H134" s="375">
        <v>29419</v>
      </c>
      <c r="I134" s="373">
        <f t="shared" si="1"/>
        <v>0.9633571288231056</v>
      </c>
    </row>
    <row r="135" spans="2:9" ht="24.75" customHeight="1">
      <c r="B135" s="168" t="s">
        <v>502</v>
      </c>
      <c r="C135" s="167" t="s">
        <v>503</v>
      </c>
      <c r="D135" s="267" t="s">
        <v>184</v>
      </c>
      <c r="E135" s="374">
        <v>1193</v>
      </c>
      <c r="F135" s="377">
        <v>1000</v>
      </c>
      <c r="G135" s="376">
        <v>1000</v>
      </c>
      <c r="H135" s="375">
        <v>3231</v>
      </c>
      <c r="I135" s="373">
        <f t="shared" si="1"/>
        <v>3.231</v>
      </c>
    </row>
    <row r="136" spans="2:9" ht="19.5" customHeight="1">
      <c r="B136" s="168">
        <v>481</v>
      </c>
      <c r="C136" s="167" t="s">
        <v>504</v>
      </c>
      <c r="D136" s="267" t="s">
        <v>185</v>
      </c>
      <c r="E136" s="374"/>
      <c r="F136" s="370"/>
      <c r="G136" s="369"/>
      <c r="H136" s="375"/>
      <c r="I136" s="373" t="str">
        <f t="shared" si="1"/>
        <v>  </v>
      </c>
    </row>
    <row r="137" spans="2:9" ht="36.75" customHeight="1">
      <c r="B137" s="168">
        <v>427</v>
      </c>
      <c r="C137" s="167" t="s">
        <v>505</v>
      </c>
      <c r="D137" s="267" t="s">
        <v>186</v>
      </c>
      <c r="E137" s="374"/>
      <c r="F137" s="370"/>
      <c r="G137" s="369"/>
      <c r="H137" s="375"/>
      <c r="I137" s="373" t="str">
        <f aca="true" t="shared" si="2" ref="I137:I143">_xlfn.IFERROR(H137/G137,"  ")</f>
        <v>  </v>
      </c>
    </row>
    <row r="138" spans="1:9" ht="36.75" customHeight="1">
      <c r="A138" s="161"/>
      <c r="B138" s="162" t="s">
        <v>506</v>
      </c>
      <c r="C138" s="167" t="s">
        <v>507</v>
      </c>
      <c r="D138" s="267" t="s">
        <v>187</v>
      </c>
      <c r="E138" s="374">
        <v>236</v>
      </c>
      <c r="F138" s="377">
        <v>218</v>
      </c>
      <c r="G138" s="378">
        <v>218</v>
      </c>
      <c r="H138" s="375">
        <v>141</v>
      </c>
      <c r="I138" s="373">
        <f t="shared" si="2"/>
        <v>0.6467889908256881</v>
      </c>
    </row>
    <row r="139" spans="1:9" ht="19.5" customHeight="1">
      <c r="A139" s="161"/>
      <c r="B139" s="574"/>
      <c r="C139" s="163" t="s">
        <v>508</v>
      </c>
      <c r="D139" s="575" t="s">
        <v>188</v>
      </c>
      <c r="E139" s="547"/>
      <c r="F139" s="537"/>
      <c r="G139" s="549"/>
      <c r="H139" s="529"/>
      <c r="I139" s="531" t="str">
        <f t="shared" si="2"/>
        <v>  </v>
      </c>
    </row>
    <row r="140" spans="1:9" ht="23.25" customHeight="1">
      <c r="A140" s="161"/>
      <c r="B140" s="574"/>
      <c r="C140" s="164" t="s">
        <v>509</v>
      </c>
      <c r="D140" s="575"/>
      <c r="E140" s="548"/>
      <c r="F140" s="576"/>
      <c r="G140" s="550"/>
      <c r="H140" s="530"/>
      <c r="I140" s="532" t="str">
        <f t="shared" si="2"/>
        <v>  </v>
      </c>
    </row>
    <row r="141" spans="1:10" ht="19.5" customHeight="1">
      <c r="A141" s="161"/>
      <c r="B141" s="574"/>
      <c r="C141" s="163" t="s">
        <v>510</v>
      </c>
      <c r="D141" s="575" t="s">
        <v>189</v>
      </c>
      <c r="E141" s="547">
        <f>+E77+E92+E109+E110+E111-E139</f>
        <v>636512</v>
      </c>
      <c r="F141" s="537">
        <f>+F77+F92+F109+F110+F111-F139</f>
        <v>724086</v>
      </c>
      <c r="G141" s="549">
        <f>+G77+G92+G109+G110+G111-G139</f>
        <v>724086</v>
      </c>
      <c r="H141" s="577">
        <f>+H77+H92+H109+H110+H111-H139</f>
        <v>706678</v>
      </c>
      <c r="I141" s="531">
        <f t="shared" si="2"/>
        <v>0.9759586568446289</v>
      </c>
      <c r="J141" s="170"/>
    </row>
    <row r="142" spans="1:9" ht="14.25" customHeight="1">
      <c r="A142" s="161"/>
      <c r="B142" s="574"/>
      <c r="C142" s="164" t="s">
        <v>511</v>
      </c>
      <c r="D142" s="575"/>
      <c r="E142" s="548"/>
      <c r="F142" s="576"/>
      <c r="G142" s="550"/>
      <c r="H142" s="577"/>
      <c r="I142" s="532" t="str">
        <f t="shared" si="2"/>
        <v>  </v>
      </c>
    </row>
    <row r="143" spans="1:9" ht="19.5" customHeight="1" thickBot="1">
      <c r="A143" s="161"/>
      <c r="B143" s="171">
        <v>89</v>
      </c>
      <c r="C143" s="172" t="s">
        <v>512</v>
      </c>
      <c r="D143" s="266" t="s">
        <v>190</v>
      </c>
      <c r="E143" s="399">
        <v>152176</v>
      </c>
      <c r="F143" s="400">
        <v>143936</v>
      </c>
      <c r="G143" s="411">
        <v>143936</v>
      </c>
      <c r="H143" s="400">
        <f>+H75</f>
        <v>154489</v>
      </c>
      <c r="I143" s="412">
        <f t="shared" si="2"/>
        <v>1.0733173076923077</v>
      </c>
    </row>
    <row r="145" spans="2:7" ht="15.75">
      <c r="B145" s="148" t="s">
        <v>571</v>
      </c>
      <c r="D145" s="148" t="s">
        <v>912</v>
      </c>
      <c r="F145" s="522" t="s">
        <v>711</v>
      </c>
      <c r="G145" s="522" t="s">
        <v>904</v>
      </c>
    </row>
  </sheetData>
  <sheetProtection password="E06D" sheet="1" objects="1" scenarios="1"/>
  <mergeCells count="134">
    <mergeCell ref="B2:I2"/>
    <mergeCell ref="B11:B12"/>
    <mergeCell ref="D11:D12"/>
    <mergeCell ref="E11:E12"/>
    <mergeCell ref="F11:F12"/>
    <mergeCell ref="G11:G12"/>
    <mergeCell ref="H11:H12"/>
    <mergeCell ref="B4:B5"/>
    <mergeCell ref="C4:C5"/>
    <mergeCell ref="D4:D5"/>
    <mergeCell ref="B9:B10"/>
    <mergeCell ref="D9:D10"/>
    <mergeCell ref="E9:E10"/>
    <mergeCell ref="F9:F10"/>
    <mergeCell ref="G9:G10"/>
    <mergeCell ref="B28:B29"/>
    <mergeCell ref="D28:D29"/>
    <mergeCell ref="E28:E29"/>
    <mergeCell ref="F28:F29"/>
    <mergeCell ref="G28:G29"/>
    <mergeCell ref="H28:H29"/>
    <mergeCell ref="B18:B19"/>
    <mergeCell ref="D18:D19"/>
    <mergeCell ref="E18:E19"/>
    <mergeCell ref="F18:F19"/>
    <mergeCell ref="G18:G19"/>
    <mergeCell ref="H18:H19"/>
    <mergeCell ref="B50:B51"/>
    <mergeCell ref="D50:D51"/>
    <mergeCell ref="E50:E51"/>
    <mergeCell ref="F50:F51"/>
    <mergeCell ref="G50:G51"/>
    <mergeCell ref="H50:H51"/>
    <mergeCell ref="B41:B42"/>
    <mergeCell ref="D41:D42"/>
    <mergeCell ref="E41:E42"/>
    <mergeCell ref="F41:F42"/>
    <mergeCell ref="G41:G42"/>
    <mergeCell ref="H41:H42"/>
    <mergeCell ref="B62:B63"/>
    <mergeCell ref="D62:D63"/>
    <mergeCell ref="E62:E63"/>
    <mergeCell ref="F62:F63"/>
    <mergeCell ref="G62:G63"/>
    <mergeCell ref="H62:H63"/>
    <mergeCell ref="B57:B58"/>
    <mergeCell ref="D57:D58"/>
    <mergeCell ref="E57:E58"/>
    <mergeCell ref="F57:F58"/>
    <mergeCell ref="G57:G58"/>
    <mergeCell ref="H57:H58"/>
    <mergeCell ref="B92:B93"/>
    <mergeCell ref="D92:D93"/>
    <mergeCell ref="E92:E93"/>
    <mergeCell ref="F92:F93"/>
    <mergeCell ref="G92:G93"/>
    <mergeCell ref="H92:H93"/>
    <mergeCell ref="B77:B78"/>
    <mergeCell ref="D77:D78"/>
    <mergeCell ref="E77:E78"/>
    <mergeCell ref="F77:F78"/>
    <mergeCell ref="G77:G78"/>
    <mergeCell ref="H77:H78"/>
    <mergeCell ref="B99:B100"/>
    <mergeCell ref="D99:D100"/>
    <mergeCell ref="E99:E100"/>
    <mergeCell ref="F99:F100"/>
    <mergeCell ref="G99:G100"/>
    <mergeCell ref="H99:H100"/>
    <mergeCell ref="B94:B95"/>
    <mergeCell ref="D94:D95"/>
    <mergeCell ref="E94:E95"/>
    <mergeCell ref="F94:F95"/>
    <mergeCell ref="G94:G95"/>
    <mergeCell ref="H94:H95"/>
    <mergeCell ref="B114:B115"/>
    <mergeCell ref="D114:D115"/>
    <mergeCell ref="E114:E115"/>
    <mergeCell ref="F114:F115"/>
    <mergeCell ref="G114:G115"/>
    <mergeCell ref="H114:H115"/>
    <mergeCell ref="B111:B112"/>
    <mergeCell ref="D111:D112"/>
    <mergeCell ref="E111:E112"/>
    <mergeCell ref="F111:F112"/>
    <mergeCell ref="G111:G112"/>
    <mergeCell ref="H111:H112"/>
    <mergeCell ref="B132:B133"/>
    <mergeCell ref="D132:D133"/>
    <mergeCell ref="E132:E133"/>
    <mergeCell ref="F132:F133"/>
    <mergeCell ref="G132:G133"/>
    <mergeCell ref="H132:H133"/>
    <mergeCell ref="B124:B125"/>
    <mergeCell ref="D124:D125"/>
    <mergeCell ref="E124:E125"/>
    <mergeCell ref="F124:F125"/>
    <mergeCell ref="G124:G125"/>
    <mergeCell ref="H124:H125"/>
    <mergeCell ref="B141:B142"/>
    <mergeCell ref="D141:D142"/>
    <mergeCell ref="E141:E142"/>
    <mergeCell ref="F141:F142"/>
    <mergeCell ref="G141:G142"/>
    <mergeCell ref="H141:H142"/>
    <mergeCell ref="B139:B140"/>
    <mergeCell ref="D139:D140"/>
    <mergeCell ref="E139:E140"/>
    <mergeCell ref="F139:F140"/>
    <mergeCell ref="G139:G140"/>
    <mergeCell ref="H139:H140"/>
    <mergeCell ref="I18:I19"/>
    <mergeCell ref="I28:I29"/>
    <mergeCell ref="I41:I42"/>
    <mergeCell ref="I50:I51"/>
    <mergeCell ref="I57:I58"/>
    <mergeCell ref="I62:I63"/>
    <mergeCell ref="E4:E5"/>
    <mergeCell ref="F4:F5"/>
    <mergeCell ref="G4:H4"/>
    <mergeCell ref="I4:I5"/>
    <mergeCell ref="I9:I10"/>
    <mergeCell ref="I11:I12"/>
    <mergeCell ref="H9:H10"/>
    <mergeCell ref="I124:I125"/>
    <mergeCell ref="I132:I133"/>
    <mergeCell ref="I139:I140"/>
    <mergeCell ref="I141:I142"/>
    <mergeCell ref="I77:I78"/>
    <mergeCell ref="I92:I93"/>
    <mergeCell ref="I94:I95"/>
    <mergeCell ref="I99:I100"/>
    <mergeCell ref="I111:I112"/>
    <mergeCell ref="I114:I11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14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8515625" style="8" customWidth="1"/>
    <col min="2" max="2" width="59.57421875" style="8" customWidth="1"/>
    <col min="3" max="3" width="12.57421875" style="8" customWidth="1"/>
    <col min="4" max="7" width="17.8515625" style="8" customWidth="1"/>
    <col min="8" max="8" width="16.57421875" style="148" customWidth="1"/>
    <col min="9" max="16384" width="9.140625" style="8" customWidth="1"/>
  </cols>
  <sheetData>
    <row r="1" spans="5:8" ht="15.75">
      <c r="E1" s="173"/>
      <c r="G1" s="173"/>
      <c r="H1" s="158" t="s">
        <v>569</v>
      </c>
    </row>
    <row r="2" spans="2:8" ht="21.75" customHeight="1">
      <c r="B2" s="598" t="s">
        <v>68</v>
      </c>
      <c r="C2" s="598"/>
      <c r="D2" s="598"/>
      <c r="E2" s="598"/>
      <c r="F2" s="598"/>
      <c r="G2" s="598"/>
      <c r="H2" s="598"/>
    </row>
    <row r="3" spans="2:8" ht="14.25" customHeight="1">
      <c r="B3" s="598" t="s">
        <v>777</v>
      </c>
      <c r="C3" s="598"/>
      <c r="D3" s="598"/>
      <c r="E3" s="598"/>
      <c r="F3" s="598"/>
      <c r="G3" s="598"/>
      <c r="H3" s="598"/>
    </row>
    <row r="4" spans="2:8" ht="14.25" customHeight="1" thickBot="1">
      <c r="B4" s="147"/>
      <c r="C4" s="147"/>
      <c r="D4" s="147"/>
      <c r="E4" s="147"/>
      <c r="F4" s="147"/>
      <c r="G4" s="147"/>
      <c r="H4" s="35" t="s">
        <v>127</v>
      </c>
    </row>
    <row r="5" spans="2:8" ht="24.75" customHeight="1" thickBot="1">
      <c r="B5" s="607" t="s">
        <v>513</v>
      </c>
      <c r="C5" s="558" t="s">
        <v>83</v>
      </c>
      <c r="D5" s="588" t="s">
        <v>778</v>
      </c>
      <c r="E5" s="566" t="s">
        <v>779</v>
      </c>
      <c r="F5" s="590" t="s">
        <v>748</v>
      </c>
      <c r="G5" s="591"/>
      <c r="H5" s="596" t="s">
        <v>768</v>
      </c>
    </row>
    <row r="6" spans="2:8" ht="25.5" customHeight="1">
      <c r="B6" s="608"/>
      <c r="C6" s="559"/>
      <c r="D6" s="559"/>
      <c r="E6" s="589"/>
      <c r="F6" s="191" t="s">
        <v>0</v>
      </c>
      <c r="G6" s="187" t="s">
        <v>561</v>
      </c>
      <c r="H6" s="597"/>
    </row>
    <row r="7" spans="1:8" ht="16.5" thickBot="1">
      <c r="A7" s="59"/>
      <c r="B7" s="174">
        <v>1</v>
      </c>
      <c r="C7" s="175">
        <v>2</v>
      </c>
      <c r="D7" s="176"/>
      <c r="E7" s="192"/>
      <c r="F7" s="176">
        <v>3</v>
      </c>
      <c r="G7" s="177">
        <v>4</v>
      </c>
      <c r="H7" s="157">
        <v>8</v>
      </c>
    </row>
    <row r="8" spans="1:8" ht="19.5" customHeight="1">
      <c r="A8" s="59"/>
      <c r="B8" s="178" t="s">
        <v>514</v>
      </c>
      <c r="C8" s="179"/>
      <c r="D8" s="416"/>
      <c r="E8" s="190"/>
      <c r="F8" s="189"/>
      <c r="G8" s="417"/>
      <c r="H8" s="418"/>
    </row>
    <row r="9" spans="1:8" ht="19.5" customHeight="1">
      <c r="A9" s="59"/>
      <c r="B9" s="180" t="s">
        <v>515</v>
      </c>
      <c r="C9" s="181">
        <v>3001</v>
      </c>
      <c r="D9" s="419">
        <f>+D10+D11+D12+D13</f>
        <v>685089</v>
      </c>
      <c r="E9" s="420">
        <f>+E10+E11+E12+E13</f>
        <v>734189</v>
      </c>
      <c r="F9" s="421">
        <f>+F10+F11+F12+F13</f>
        <v>734189</v>
      </c>
      <c r="G9" s="422">
        <f>+G10+G11+G12+G13</f>
        <v>781204</v>
      </c>
      <c r="H9" s="423">
        <f>_xlfn.IFERROR(G9/F9,"  ")</f>
        <v>1.0640366445152407</v>
      </c>
    </row>
    <row r="10" spans="1:8" ht="19.5" customHeight="1">
      <c r="A10" s="59"/>
      <c r="B10" s="182" t="s">
        <v>516</v>
      </c>
      <c r="C10" s="183">
        <v>3002</v>
      </c>
      <c r="D10" s="424">
        <v>665234</v>
      </c>
      <c r="E10" s="425">
        <v>694346</v>
      </c>
      <c r="F10" s="426">
        <v>694346</v>
      </c>
      <c r="G10" s="427">
        <v>742118</v>
      </c>
      <c r="H10" s="428">
        <f aca="true" t="shared" si="0" ref="H10:H70">_xlfn.IFERROR(G10/F10,"  ")</f>
        <v>1.0688014332911833</v>
      </c>
    </row>
    <row r="11" spans="1:8" ht="19.5" customHeight="1">
      <c r="A11" s="59"/>
      <c r="B11" s="182" t="s">
        <v>517</v>
      </c>
      <c r="C11" s="183">
        <v>3003</v>
      </c>
      <c r="D11" s="424"/>
      <c r="E11" s="425"/>
      <c r="F11" s="429"/>
      <c r="G11" s="430"/>
      <c r="H11" s="428" t="str">
        <f t="shared" si="0"/>
        <v>  </v>
      </c>
    </row>
    <row r="12" spans="1:8" ht="19.5" customHeight="1">
      <c r="A12" s="59"/>
      <c r="B12" s="182" t="s">
        <v>518</v>
      </c>
      <c r="C12" s="183">
        <v>3004</v>
      </c>
      <c r="D12" s="424">
        <v>694</v>
      </c>
      <c r="E12" s="425">
        <v>950</v>
      </c>
      <c r="F12" s="431">
        <v>950</v>
      </c>
      <c r="G12" s="430">
        <v>983</v>
      </c>
      <c r="H12" s="428">
        <f t="shared" si="0"/>
        <v>1.0347368421052632</v>
      </c>
    </row>
    <row r="13" spans="1:8" ht="19.5" customHeight="1">
      <c r="A13" s="59"/>
      <c r="B13" s="182" t="s">
        <v>519</v>
      </c>
      <c r="C13" s="183">
        <v>3005</v>
      </c>
      <c r="D13" s="424">
        <v>19161</v>
      </c>
      <c r="E13" s="425">
        <v>38893</v>
      </c>
      <c r="F13" s="431">
        <v>38893</v>
      </c>
      <c r="G13" s="430">
        <v>38103</v>
      </c>
      <c r="H13" s="428">
        <f t="shared" si="0"/>
        <v>0.9796878615689198</v>
      </c>
    </row>
    <row r="14" spans="1:8" ht="19.5" customHeight="1">
      <c r="A14" s="59"/>
      <c r="B14" s="180" t="s">
        <v>520</v>
      </c>
      <c r="C14" s="181">
        <v>3006</v>
      </c>
      <c r="D14" s="419">
        <f>+D15+D16+D17+D18+D19+D20+D21+D22</f>
        <v>610555</v>
      </c>
      <c r="E14" s="432">
        <f>+E15+E16+E17+E18+E19+E20+E21+E22</f>
        <v>663556</v>
      </c>
      <c r="F14" s="433">
        <f>+F15+F16+F17+F18+F19+F20+F21+F22</f>
        <v>663556</v>
      </c>
      <c r="G14" s="422">
        <f>+G15+G16+G17+G18+G19+G20+G21+G22</f>
        <v>685747</v>
      </c>
      <c r="H14" s="423">
        <f t="shared" si="0"/>
        <v>1.0334425429051957</v>
      </c>
    </row>
    <row r="15" spans="1:8" ht="19.5" customHeight="1">
      <c r="A15" s="59"/>
      <c r="B15" s="182" t="s">
        <v>521</v>
      </c>
      <c r="C15" s="183">
        <v>3007</v>
      </c>
      <c r="D15" s="424">
        <v>282827</v>
      </c>
      <c r="E15" s="425">
        <v>270885</v>
      </c>
      <c r="F15" s="431">
        <v>270885</v>
      </c>
      <c r="G15" s="430">
        <v>293280</v>
      </c>
      <c r="H15" s="428">
        <f t="shared" si="0"/>
        <v>1.0826734592170109</v>
      </c>
    </row>
    <row r="16" spans="1:8" ht="19.5" customHeight="1">
      <c r="A16" s="59"/>
      <c r="B16" s="182" t="s">
        <v>522</v>
      </c>
      <c r="C16" s="183">
        <v>3008</v>
      </c>
      <c r="D16" s="424"/>
      <c r="E16" s="425"/>
      <c r="F16" s="431"/>
      <c r="G16" s="430"/>
      <c r="H16" s="428" t="str">
        <f t="shared" si="0"/>
        <v>  </v>
      </c>
    </row>
    <row r="17" spans="1:8" ht="19.5" customHeight="1">
      <c r="A17" s="59"/>
      <c r="B17" s="182" t="s">
        <v>523</v>
      </c>
      <c r="C17" s="183">
        <v>3009</v>
      </c>
      <c r="D17" s="424">
        <v>302382</v>
      </c>
      <c r="E17" s="425">
        <v>391542</v>
      </c>
      <c r="F17" s="431">
        <v>391542</v>
      </c>
      <c r="G17" s="430">
        <v>391474</v>
      </c>
      <c r="H17" s="428">
        <f t="shared" si="0"/>
        <v>0.9998263276991995</v>
      </c>
    </row>
    <row r="18" spans="1:8" ht="19.5" customHeight="1">
      <c r="A18" s="59"/>
      <c r="B18" s="182" t="s">
        <v>524</v>
      </c>
      <c r="C18" s="183">
        <v>3010</v>
      </c>
      <c r="D18" s="424">
        <v>646</v>
      </c>
      <c r="E18" s="425">
        <v>605</v>
      </c>
      <c r="F18" s="431">
        <v>605</v>
      </c>
      <c r="G18" s="430">
        <v>395</v>
      </c>
      <c r="H18" s="428">
        <f t="shared" si="0"/>
        <v>0.6528925619834711</v>
      </c>
    </row>
    <row r="19" spans="1:8" ht="19.5" customHeight="1">
      <c r="A19" s="59"/>
      <c r="B19" s="182" t="s">
        <v>525</v>
      </c>
      <c r="C19" s="183">
        <v>3011</v>
      </c>
      <c r="D19" s="424"/>
      <c r="E19" s="434"/>
      <c r="F19" s="435"/>
      <c r="G19" s="430"/>
      <c r="H19" s="428" t="str">
        <f t="shared" si="0"/>
        <v>  </v>
      </c>
    </row>
    <row r="20" spans="1:8" ht="19.5" customHeight="1">
      <c r="A20" s="59"/>
      <c r="B20" s="182" t="s">
        <v>526</v>
      </c>
      <c r="C20" s="183">
        <v>3012</v>
      </c>
      <c r="D20" s="424">
        <v>7890</v>
      </c>
      <c r="E20" s="425">
        <v>0</v>
      </c>
      <c r="F20" s="431">
        <v>0</v>
      </c>
      <c r="G20" s="430">
        <v>0</v>
      </c>
      <c r="H20" s="428" t="str">
        <f t="shared" si="0"/>
        <v>  </v>
      </c>
    </row>
    <row r="21" spans="1:8" ht="19.5" customHeight="1">
      <c r="A21" s="59"/>
      <c r="B21" s="182" t="s">
        <v>527</v>
      </c>
      <c r="C21" s="183">
        <v>3013</v>
      </c>
      <c r="D21" s="424">
        <v>16810</v>
      </c>
      <c r="E21" s="425">
        <v>524</v>
      </c>
      <c r="F21" s="431">
        <v>524</v>
      </c>
      <c r="G21" s="430">
        <v>598</v>
      </c>
      <c r="H21" s="428">
        <f t="shared" si="0"/>
        <v>1.1412213740458015</v>
      </c>
    </row>
    <row r="22" spans="1:8" ht="19.5" customHeight="1">
      <c r="A22" s="59"/>
      <c r="B22" s="182" t="s">
        <v>528</v>
      </c>
      <c r="C22" s="183">
        <v>3014</v>
      </c>
      <c r="D22" s="424"/>
      <c r="E22" s="436"/>
      <c r="F22" s="437"/>
      <c r="G22" s="430"/>
      <c r="H22" s="428" t="str">
        <f t="shared" si="0"/>
        <v>  </v>
      </c>
    </row>
    <row r="23" spans="1:8" ht="19.5" customHeight="1">
      <c r="A23" s="59"/>
      <c r="B23" s="182" t="s">
        <v>529</v>
      </c>
      <c r="C23" s="183">
        <v>3015</v>
      </c>
      <c r="D23" s="424">
        <f>+D9-D14</f>
        <v>74534</v>
      </c>
      <c r="E23" s="424">
        <f>+E9-E14</f>
        <v>70633</v>
      </c>
      <c r="F23" s="431">
        <f>+F9-F14</f>
        <v>70633</v>
      </c>
      <c r="G23" s="438">
        <f>+G9-G14</f>
        <v>95457</v>
      </c>
      <c r="H23" s="439">
        <f t="shared" si="0"/>
        <v>1.35145045516968</v>
      </c>
    </row>
    <row r="24" spans="1:8" ht="19.5" customHeight="1">
      <c r="A24" s="59"/>
      <c r="B24" s="182" t="s">
        <v>530</v>
      </c>
      <c r="C24" s="183">
        <v>3016</v>
      </c>
      <c r="D24" s="424"/>
      <c r="E24" s="425"/>
      <c r="F24" s="431"/>
      <c r="G24" s="438"/>
      <c r="H24" s="439" t="str">
        <f t="shared" si="0"/>
        <v>  </v>
      </c>
    </row>
    <row r="25" spans="1:8" ht="19.5" customHeight="1">
      <c r="A25" s="59"/>
      <c r="B25" s="184" t="s">
        <v>531</v>
      </c>
      <c r="C25" s="183"/>
      <c r="D25" s="424"/>
      <c r="E25" s="425"/>
      <c r="F25" s="431"/>
      <c r="G25" s="430"/>
      <c r="H25" s="428" t="str">
        <f t="shared" si="0"/>
        <v>  </v>
      </c>
    </row>
    <row r="26" spans="1:8" ht="19.5" customHeight="1">
      <c r="A26" s="59"/>
      <c r="B26" s="180" t="s">
        <v>191</v>
      </c>
      <c r="C26" s="181">
        <v>3017</v>
      </c>
      <c r="D26" s="419">
        <f>+D27+D28+D29+D30+D31</f>
        <v>0</v>
      </c>
      <c r="E26" s="440">
        <f>+E27+E28+E29+E30+E31</f>
        <v>17000</v>
      </c>
      <c r="F26" s="441">
        <f>+F27+F28+F29+F30+F31</f>
        <v>17000</v>
      </c>
      <c r="G26" s="422">
        <f>+G27+G28+G29+G30+G31</f>
        <v>16790</v>
      </c>
      <c r="H26" s="423">
        <f t="shared" si="0"/>
        <v>0.9876470588235294</v>
      </c>
    </row>
    <row r="27" spans="1:8" ht="19.5" customHeight="1">
      <c r="A27" s="59"/>
      <c r="B27" s="182" t="s">
        <v>532</v>
      </c>
      <c r="C27" s="183">
        <v>3018</v>
      </c>
      <c r="D27" s="424"/>
      <c r="E27" s="425"/>
      <c r="F27" s="431"/>
      <c r="G27" s="430"/>
      <c r="H27" s="428" t="str">
        <f t="shared" si="0"/>
        <v>  </v>
      </c>
    </row>
    <row r="28" spans="1:8" ht="27.75" customHeight="1">
      <c r="A28" s="59"/>
      <c r="B28" s="182" t="s">
        <v>533</v>
      </c>
      <c r="C28" s="183">
        <v>3019</v>
      </c>
      <c r="D28" s="424"/>
      <c r="E28" s="425"/>
      <c r="F28" s="431"/>
      <c r="G28" s="430"/>
      <c r="H28" s="428" t="str">
        <f t="shared" si="0"/>
        <v>  </v>
      </c>
    </row>
    <row r="29" spans="1:8" ht="19.5" customHeight="1">
      <c r="A29" s="59"/>
      <c r="B29" s="182" t="s">
        <v>534</v>
      </c>
      <c r="C29" s="183">
        <v>3020</v>
      </c>
      <c r="D29" s="424">
        <v>0</v>
      </c>
      <c r="E29" s="425">
        <v>17000</v>
      </c>
      <c r="F29" s="429">
        <v>17000</v>
      </c>
      <c r="G29" s="430">
        <v>16790</v>
      </c>
      <c r="H29" s="428">
        <f t="shared" si="0"/>
        <v>0.9876470588235294</v>
      </c>
    </row>
    <row r="30" spans="1:8" ht="19.5" customHeight="1">
      <c r="A30" s="59"/>
      <c r="B30" s="182" t="s">
        <v>535</v>
      </c>
      <c r="C30" s="183">
        <v>3021</v>
      </c>
      <c r="D30" s="424"/>
      <c r="E30" s="425"/>
      <c r="F30" s="431"/>
      <c r="G30" s="430"/>
      <c r="H30" s="428" t="str">
        <f t="shared" si="0"/>
        <v>  </v>
      </c>
    </row>
    <row r="31" spans="1:8" ht="19.5" customHeight="1">
      <c r="A31" s="59"/>
      <c r="B31" s="182" t="s">
        <v>69</v>
      </c>
      <c r="C31" s="183">
        <v>3022</v>
      </c>
      <c r="D31" s="424"/>
      <c r="E31" s="425"/>
      <c r="F31" s="431"/>
      <c r="G31" s="430"/>
      <c r="H31" s="428" t="str">
        <f t="shared" si="0"/>
        <v>  </v>
      </c>
    </row>
    <row r="32" spans="1:8" ht="19.5" customHeight="1">
      <c r="A32" s="59"/>
      <c r="B32" s="180" t="s">
        <v>192</v>
      </c>
      <c r="C32" s="181">
        <v>3023</v>
      </c>
      <c r="D32" s="419">
        <f>+D33+D34+D35</f>
        <v>92954</v>
      </c>
      <c r="E32" s="432">
        <f>+E33+E34+E35</f>
        <v>58320</v>
      </c>
      <c r="F32" s="433">
        <f>+F33+F34+F35</f>
        <v>58320</v>
      </c>
      <c r="G32" s="422">
        <f>+G33+G34+G35</f>
        <v>55327</v>
      </c>
      <c r="H32" s="423">
        <f t="shared" si="0"/>
        <v>0.9486796982167353</v>
      </c>
    </row>
    <row r="33" spans="1:8" ht="19.5" customHeight="1">
      <c r="A33" s="59"/>
      <c r="B33" s="182" t="s">
        <v>536</v>
      </c>
      <c r="C33" s="183">
        <v>3024</v>
      </c>
      <c r="D33" s="424"/>
      <c r="E33" s="425"/>
      <c r="F33" s="431"/>
      <c r="G33" s="430"/>
      <c r="H33" s="428" t="str">
        <f t="shared" si="0"/>
        <v>  </v>
      </c>
    </row>
    <row r="34" spans="1:8" ht="34.5" customHeight="1">
      <c r="A34" s="59"/>
      <c r="B34" s="182" t="s">
        <v>537</v>
      </c>
      <c r="C34" s="183">
        <v>3025</v>
      </c>
      <c r="D34" s="424">
        <v>92954</v>
      </c>
      <c r="E34" s="425">
        <v>58320</v>
      </c>
      <c r="F34" s="426">
        <v>58320</v>
      </c>
      <c r="G34" s="427">
        <v>55327</v>
      </c>
      <c r="H34" s="428">
        <f t="shared" si="0"/>
        <v>0.9486796982167353</v>
      </c>
    </row>
    <row r="35" spans="1:8" ht="19.5" customHeight="1">
      <c r="A35" s="59"/>
      <c r="B35" s="182" t="s">
        <v>538</v>
      </c>
      <c r="C35" s="183">
        <v>3026</v>
      </c>
      <c r="D35" s="424"/>
      <c r="E35" s="436"/>
      <c r="F35" s="437"/>
      <c r="G35" s="430"/>
      <c r="H35" s="428" t="str">
        <f t="shared" si="0"/>
        <v>  </v>
      </c>
    </row>
    <row r="36" spans="1:8" ht="19.5" customHeight="1">
      <c r="A36" s="59"/>
      <c r="B36" s="182" t="s">
        <v>539</v>
      </c>
      <c r="C36" s="183">
        <v>3027</v>
      </c>
      <c r="D36" s="424"/>
      <c r="E36" s="425"/>
      <c r="F36" s="431"/>
      <c r="G36" s="438"/>
      <c r="H36" s="439"/>
    </row>
    <row r="37" spans="1:8" ht="19.5" customHeight="1">
      <c r="A37" s="59"/>
      <c r="B37" s="182" t="s">
        <v>540</v>
      </c>
      <c r="C37" s="183">
        <v>3028</v>
      </c>
      <c r="D37" s="424">
        <f>+D32-D26</f>
        <v>92954</v>
      </c>
      <c r="E37" s="425">
        <f>+E32-E26</f>
        <v>41320</v>
      </c>
      <c r="F37" s="431">
        <f>+F32-F26</f>
        <v>41320</v>
      </c>
      <c r="G37" s="442">
        <f>+G32-G26</f>
        <v>38537</v>
      </c>
      <c r="H37" s="439">
        <f t="shared" si="0"/>
        <v>0.932647628267183</v>
      </c>
    </row>
    <row r="38" spans="1:8" ht="22.5" customHeight="1">
      <c r="A38" s="59"/>
      <c r="B38" s="184" t="s">
        <v>541</v>
      </c>
      <c r="C38" s="183"/>
      <c r="D38" s="424"/>
      <c r="E38" s="425"/>
      <c r="F38" s="431"/>
      <c r="G38" s="430"/>
      <c r="H38" s="428" t="str">
        <f t="shared" si="0"/>
        <v>  </v>
      </c>
    </row>
    <row r="39" spans="1:8" ht="19.5" customHeight="1">
      <c r="A39" s="59"/>
      <c r="B39" s="180" t="s">
        <v>542</v>
      </c>
      <c r="C39" s="181">
        <v>3029</v>
      </c>
      <c r="D39" s="419"/>
      <c r="E39" s="432"/>
      <c r="F39" s="433"/>
      <c r="G39" s="422"/>
      <c r="H39" s="423" t="str">
        <f t="shared" si="0"/>
        <v>  </v>
      </c>
    </row>
    <row r="40" spans="1:8" ht="19.5" customHeight="1">
      <c r="A40" s="59"/>
      <c r="B40" s="182" t="s">
        <v>70</v>
      </c>
      <c r="C40" s="183">
        <v>3030</v>
      </c>
      <c r="D40" s="424"/>
      <c r="E40" s="425"/>
      <c r="F40" s="431"/>
      <c r="G40" s="430"/>
      <c r="H40" s="428" t="str">
        <f t="shared" si="0"/>
        <v>  </v>
      </c>
    </row>
    <row r="41" spans="1:8" ht="19.5" customHeight="1">
      <c r="A41" s="59"/>
      <c r="B41" s="182" t="s">
        <v>543</v>
      </c>
      <c r="C41" s="183">
        <v>3031</v>
      </c>
      <c r="D41" s="424"/>
      <c r="E41" s="425"/>
      <c r="F41" s="431"/>
      <c r="G41" s="430"/>
      <c r="H41" s="428" t="str">
        <f t="shared" si="0"/>
        <v>  </v>
      </c>
    </row>
    <row r="42" spans="1:8" ht="19.5" customHeight="1">
      <c r="A42" s="59"/>
      <c r="B42" s="182" t="s">
        <v>544</v>
      </c>
      <c r="C42" s="183">
        <v>3032</v>
      </c>
      <c r="D42" s="424"/>
      <c r="E42" s="425"/>
      <c r="F42" s="431"/>
      <c r="G42" s="430"/>
      <c r="H42" s="428" t="str">
        <f t="shared" si="0"/>
        <v>  </v>
      </c>
    </row>
    <row r="43" spans="1:8" ht="19.5" customHeight="1">
      <c r="A43" s="59"/>
      <c r="B43" s="182" t="s">
        <v>545</v>
      </c>
      <c r="C43" s="183">
        <v>3033</v>
      </c>
      <c r="D43" s="424"/>
      <c r="E43" s="425"/>
      <c r="F43" s="431"/>
      <c r="G43" s="430"/>
      <c r="H43" s="428" t="str">
        <f t="shared" si="0"/>
        <v>  </v>
      </c>
    </row>
    <row r="44" spans="1:8" ht="19.5" customHeight="1">
      <c r="A44" s="59"/>
      <c r="B44" s="182" t="s">
        <v>546</v>
      </c>
      <c r="C44" s="183">
        <v>3034</v>
      </c>
      <c r="D44" s="424"/>
      <c r="E44" s="425"/>
      <c r="F44" s="431"/>
      <c r="G44" s="430"/>
      <c r="H44" s="428" t="str">
        <f t="shared" si="0"/>
        <v>  </v>
      </c>
    </row>
    <row r="45" spans="1:8" ht="19.5" customHeight="1">
      <c r="A45" s="59"/>
      <c r="B45" s="182" t="s">
        <v>547</v>
      </c>
      <c r="C45" s="183">
        <v>3035</v>
      </c>
      <c r="D45" s="424"/>
      <c r="E45" s="425"/>
      <c r="F45" s="431"/>
      <c r="G45" s="430"/>
      <c r="H45" s="428" t="str">
        <f t="shared" si="0"/>
        <v>  </v>
      </c>
    </row>
    <row r="46" spans="1:8" ht="19.5" customHeight="1">
      <c r="A46" s="59"/>
      <c r="B46" s="182" t="s">
        <v>548</v>
      </c>
      <c r="C46" s="183">
        <v>3036</v>
      </c>
      <c r="D46" s="424"/>
      <c r="E46" s="425"/>
      <c r="F46" s="431"/>
      <c r="G46" s="430"/>
      <c r="H46" s="428" t="str">
        <f t="shared" si="0"/>
        <v>  </v>
      </c>
    </row>
    <row r="47" spans="1:8" ht="19.5" customHeight="1">
      <c r="A47" s="59"/>
      <c r="B47" s="180" t="s">
        <v>549</v>
      </c>
      <c r="C47" s="181">
        <v>3037</v>
      </c>
      <c r="D47" s="419">
        <f>+D48+D49+D50+D51+D52+D53+D54+D55</f>
        <v>28858</v>
      </c>
      <c r="E47" s="432">
        <f>+E48+E49+E50+E51+E52+E53+E54+E55</f>
        <v>8801</v>
      </c>
      <c r="F47" s="433">
        <f>+F48+F49+F50+F51+F52+F53+F54+F55</f>
        <v>8801</v>
      </c>
      <c r="G47" s="422">
        <f>+G48+G49+G50+G51+G52+G53+G54+G55</f>
        <v>8799</v>
      </c>
      <c r="H47" s="443">
        <f t="shared" si="0"/>
        <v>0.999772753096239</v>
      </c>
    </row>
    <row r="48" spans="1:8" ht="19.5" customHeight="1">
      <c r="A48" s="59"/>
      <c r="B48" s="182" t="s">
        <v>550</v>
      </c>
      <c r="C48" s="183">
        <v>3038</v>
      </c>
      <c r="D48" s="424"/>
      <c r="E48" s="425"/>
      <c r="F48" s="431"/>
      <c r="G48" s="430"/>
      <c r="H48" s="428" t="str">
        <f t="shared" si="0"/>
        <v>  </v>
      </c>
    </row>
    <row r="49" spans="1:8" ht="19.5" customHeight="1">
      <c r="A49" s="59"/>
      <c r="B49" s="182" t="s">
        <v>543</v>
      </c>
      <c r="C49" s="183">
        <v>3039</v>
      </c>
      <c r="D49" s="424"/>
      <c r="E49" s="425"/>
      <c r="F49" s="431"/>
      <c r="G49" s="430"/>
      <c r="H49" s="428" t="str">
        <f t="shared" si="0"/>
        <v>  </v>
      </c>
    </row>
    <row r="50" spans="1:8" ht="19.5" customHeight="1">
      <c r="A50" s="59"/>
      <c r="B50" s="182" t="s">
        <v>544</v>
      </c>
      <c r="C50" s="183">
        <v>3040</v>
      </c>
      <c r="D50" s="424"/>
      <c r="E50" s="425"/>
      <c r="F50" s="431"/>
      <c r="G50" s="430"/>
      <c r="H50" s="428" t="str">
        <f t="shared" si="0"/>
        <v>  </v>
      </c>
    </row>
    <row r="51" spans="1:8" ht="19.5" customHeight="1">
      <c r="A51" s="59"/>
      <c r="B51" s="182" t="s">
        <v>545</v>
      </c>
      <c r="C51" s="183">
        <v>3041</v>
      </c>
      <c r="D51" s="424">
        <v>6766</v>
      </c>
      <c r="E51" s="434">
        <v>7002</v>
      </c>
      <c r="F51" s="444">
        <v>7002</v>
      </c>
      <c r="G51" s="427">
        <v>7000</v>
      </c>
      <c r="H51" s="428">
        <f t="shared" si="0"/>
        <v>0.9997143673236218</v>
      </c>
    </row>
    <row r="52" spans="1:8" ht="19.5" customHeight="1">
      <c r="A52" s="59"/>
      <c r="B52" s="182" t="s">
        <v>546</v>
      </c>
      <c r="C52" s="183">
        <v>3042</v>
      </c>
      <c r="D52" s="424"/>
      <c r="E52" s="425"/>
      <c r="F52" s="431"/>
      <c r="G52" s="430"/>
      <c r="H52" s="428" t="str">
        <f t="shared" si="0"/>
        <v>  </v>
      </c>
    </row>
    <row r="53" spans="1:8" ht="19.5" customHeight="1">
      <c r="A53" s="59"/>
      <c r="B53" s="182" t="s">
        <v>551</v>
      </c>
      <c r="C53" s="183">
        <v>3043</v>
      </c>
      <c r="D53" s="424">
        <v>7380</v>
      </c>
      <c r="E53" s="425">
        <v>0</v>
      </c>
      <c r="F53" s="431">
        <v>0</v>
      </c>
      <c r="G53" s="430">
        <v>0</v>
      </c>
      <c r="H53" s="428" t="str">
        <f t="shared" si="0"/>
        <v>  </v>
      </c>
    </row>
    <row r="54" spans="1:8" ht="19.5" customHeight="1">
      <c r="A54" s="59"/>
      <c r="B54" s="182" t="s">
        <v>552</v>
      </c>
      <c r="C54" s="183">
        <v>3044</v>
      </c>
      <c r="D54" s="424"/>
      <c r="E54" s="425"/>
      <c r="F54" s="431"/>
      <c r="G54" s="430"/>
      <c r="H54" s="428" t="str">
        <f t="shared" si="0"/>
        <v>  </v>
      </c>
    </row>
    <row r="55" spans="1:8" ht="19.5" customHeight="1">
      <c r="A55" s="59"/>
      <c r="B55" s="182" t="s">
        <v>553</v>
      </c>
      <c r="C55" s="183">
        <v>3045</v>
      </c>
      <c r="D55" s="424">
        <v>14712</v>
      </c>
      <c r="E55" s="425">
        <v>1799</v>
      </c>
      <c r="F55" s="431">
        <v>1799</v>
      </c>
      <c r="G55" s="430">
        <v>1799</v>
      </c>
      <c r="H55" s="428">
        <f t="shared" si="0"/>
        <v>1</v>
      </c>
    </row>
    <row r="56" spans="1:8" ht="19.5" customHeight="1">
      <c r="A56" s="59"/>
      <c r="B56" s="182" t="s">
        <v>554</v>
      </c>
      <c r="C56" s="183">
        <v>3046</v>
      </c>
      <c r="D56" s="424"/>
      <c r="E56" s="425"/>
      <c r="F56" s="431"/>
      <c r="G56" s="430"/>
      <c r="H56" s="428" t="str">
        <f t="shared" si="0"/>
        <v>  </v>
      </c>
    </row>
    <row r="57" spans="1:8" ht="19.5" customHeight="1">
      <c r="A57" s="59"/>
      <c r="B57" s="182" t="s">
        <v>555</v>
      </c>
      <c r="C57" s="183">
        <v>3047</v>
      </c>
      <c r="D57" s="424">
        <f>+D47-D39</f>
        <v>28858</v>
      </c>
      <c r="E57" s="425">
        <f>+E47-E39</f>
        <v>8801</v>
      </c>
      <c r="F57" s="431">
        <f>+F47-F39</f>
        <v>8801</v>
      </c>
      <c r="G57" s="430">
        <f>+G47-G39</f>
        <v>8799</v>
      </c>
      <c r="H57" s="428">
        <f t="shared" si="0"/>
        <v>0.999772753096239</v>
      </c>
    </row>
    <row r="58" spans="1:8" ht="19.5" customHeight="1">
      <c r="A58" s="59"/>
      <c r="B58" s="184" t="s">
        <v>562</v>
      </c>
      <c r="C58" s="183">
        <v>3048</v>
      </c>
      <c r="D58" s="424">
        <f>+D9+D26+D39</f>
        <v>685089</v>
      </c>
      <c r="E58" s="425">
        <f>+E9+E26+E39</f>
        <v>751189</v>
      </c>
      <c r="F58" s="431">
        <f>+F9+F26+F39</f>
        <v>751189</v>
      </c>
      <c r="G58" s="430">
        <f>+G9+G26+G39</f>
        <v>797994</v>
      </c>
      <c r="H58" s="428">
        <f t="shared" si="0"/>
        <v>1.0623078878950571</v>
      </c>
    </row>
    <row r="59" spans="1:8" ht="19.5" customHeight="1">
      <c r="A59" s="59"/>
      <c r="B59" s="184" t="s">
        <v>563</v>
      </c>
      <c r="C59" s="183">
        <v>3049</v>
      </c>
      <c r="D59" s="424">
        <f>+D14+D32+D47</f>
        <v>732367</v>
      </c>
      <c r="E59" s="425">
        <f>+E14+E32+E47</f>
        <v>730677</v>
      </c>
      <c r="F59" s="431">
        <f>+F14+F32+F47</f>
        <v>730677</v>
      </c>
      <c r="G59" s="430">
        <f>+G14+G32+G47</f>
        <v>749873</v>
      </c>
      <c r="H59" s="428">
        <f t="shared" si="0"/>
        <v>1.0262715262694735</v>
      </c>
    </row>
    <row r="60" spans="1:8" ht="19.5" customHeight="1">
      <c r="A60" s="59"/>
      <c r="B60" s="180" t="s">
        <v>564</v>
      </c>
      <c r="C60" s="181">
        <v>3050</v>
      </c>
      <c r="D60" s="419">
        <v>0</v>
      </c>
      <c r="E60" s="432">
        <f>+E58-E59</f>
        <v>20512</v>
      </c>
      <c r="F60" s="433">
        <f>+F58-F59</f>
        <v>20512</v>
      </c>
      <c r="G60" s="445">
        <f>+G58-G59</f>
        <v>48121</v>
      </c>
      <c r="H60" s="446">
        <f t="shared" si="0"/>
        <v>2.345992589703588</v>
      </c>
    </row>
    <row r="61" spans="1:8" ht="19.5" customHeight="1">
      <c r="A61" s="59"/>
      <c r="B61" s="180" t="s">
        <v>565</v>
      </c>
      <c r="C61" s="181">
        <v>3051</v>
      </c>
      <c r="D61" s="419">
        <f>+D59-D58</f>
        <v>47278</v>
      </c>
      <c r="E61" s="432">
        <v>0</v>
      </c>
      <c r="F61" s="433">
        <v>0</v>
      </c>
      <c r="G61" s="445">
        <v>0</v>
      </c>
      <c r="H61" s="446" t="str">
        <f t="shared" si="0"/>
        <v>  </v>
      </c>
    </row>
    <row r="62" spans="1:8" ht="19.5" customHeight="1">
      <c r="A62" s="59"/>
      <c r="B62" s="180" t="s">
        <v>556</v>
      </c>
      <c r="C62" s="181">
        <v>3052</v>
      </c>
      <c r="D62" s="419">
        <v>109821</v>
      </c>
      <c r="E62" s="447">
        <v>62543</v>
      </c>
      <c r="F62" s="448">
        <v>62543</v>
      </c>
      <c r="G62" s="445">
        <v>62543</v>
      </c>
      <c r="H62" s="446">
        <f t="shared" si="0"/>
        <v>1</v>
      </c>
    </row>
    <row r="63" spans="1:8" ht="24" customHeight="1">
      <c r="A63" s="59"/>
      <c r="B63" s="184" t="s">
        <v>557</v>
      </c>
      <c r="C63" s="183">
        <v>3053</v>
      </c>
      <c r="D63" s="424"/>
      <c r="E63" s="449"/>
      <c r="F63" s="450"/>
      <c r="G63" s="430"/>
      <c r="H63" s="428" t="str">
        <f t="shared" si="0"/>
        <v>  </v>
      </c>
    </row>
    <row r="64" spans="1:8" ht="24" customHeight="1">
      <c r="A64" s="59"/>
      <c r="B64" s="184" t="s">
        <v>558</v>
      </c>
      <c r="C64" s="183">
        <v>3054</v>
      </c>
      <c r="D64" s="424"/>
      <c r="E64" s="449"/>
      <c r="F64" s="450"/>
      <c r="G64" s="430"/>
      <c r="H64" s="428" t="str">
        <f t="shared" si="0"/>
        <v>  </v>
      </c>
    </row>
    <row r="65" spans="2:8" ht="19.5" customHeight="1">
      <c r="B65" s="185" t="s">
        <v>559</v>
      </c>
      <c r="C65" s="599">
        <v>3055</v>
      </c>
      <c r="D65" s="601">
        <f>+D60-D61+D62+D63-D64</f>
        <v>62543</v>
      </c>
      <c r="E65" s="603">
        <f>+E60-E61+E62+E63-E64</f>
        <v>83055</v>
      </c>
      <c r="F65" s="605">
        <f>+F60-F61+F62+F63-F64</f>
        <v>83055</v>
      </c>
      <c r="G65" s="594">
        <f>+G60-G61+G62+G63-G64</f>
        <v>110664</v>
      </c>
      <c r="H65" s="592">
        <f>_xlfn.IFERROR(G65/F65,"  ")</f>
        <v>1.3324182770453314</v>
      </c>
    </row>
    <row r="66" spans="2:8" ht="13.5" customHeight="1" thickBot="1">
      <c r="B66" s="186" t="s">
        <v>560</v>
      </c>
      <c r="C66" s="600"/>
      <c r="D66" s="602"/>
      <c r="E66" s="604"/>
      <c r="F66" s="606"/>
      <c r="G66" s="595"/>
      <c r="H66" s="593" t="str">
        <f t="shared" si="0"/>
        <v>  </v>
      </c>
    </row>
    <row r="67" spans="2:8" ht="15.75">
      <c r="B67" s="37"/>
      <c r="H67" s="188" t="str">
        <f t="shared" si="0"/>
        <v>  </v>
      </c>
    </row>
    <row r="68" spans="2:8" ht="15.75">
      <c r="B68" s="148" t="s">
        <v>571</v>
      </c>
      <c r="G68" s="451"/>
      <c r="H68" s="188" t="str">
        <f t="shared" si="0"/>
        <v>  </v>
      </c>
    </row>
    <row r="69" spans="2:8" ht="15.75">
      <c r="B69" s="309" t="s">
        <v>913</v>
      </c>
      <c r="C69" s="8" t="s">
        <v>711</v>
      </c>
      <c r="E69" s="8" t="s">
        <v>905</v>
      </c>
      <c r="H69" s="188" t="str">
        <f t="shared" si="0"/>
        <v>  </v>
      </c>
    </row>
    <row r="70" ht="15.75">
      <c r="H70" s="188" t="str">
        <f t="shared" si="0"/>
        <v>  </v>
      </c>
    </row>
    <row r="71" ht="15.75">
      <c r="H71" s="188" t="str">
        <f>_xlfn.IFERROR(G71/F71,"  ")</f>
        <v>  </v>
      </c>
    </row>
    <row r="72" ht="15.75">
      <c r="H72" s="188" t="str">
        <f>_xlfn.IFERROR(G72/F72,"  ")</f>
        <v>  </v>
      </c>
    </row>
    <row r="73" ht="15.75">
      <c r="H73" s="188" t="str">
        <f>_xlfn.IFERROR(G73/F73,"  ")</f>
        <v>  </v>
      </c>
    </row>
    <row r="74" ht="15.75">
      <c r="H74" s="188" t="str">
        <f aca="true" t="shared" si="1" ref="H74:H137">_xlfn.IFERROR(G74/F74,"  ")</f>
        <v>  </v>
      </c>
    </row>
    <row r="75" ht="15.75">
      <c r="H75" s="188" t="str">
        <f t="shared" si="1"/>
        <v>  </v>
      </c>
    </row>
    <row r="76" ht="15.75">
      <c r="H76" s="188" t="str">
        <f t="shared" si="1"/>
        <v>  </v>
      </c>
    </row>
    <row r="77" ht="15.75">
      <c r="H77" s="188" t="str">
        <f t="shared" si="1"/>
        <v>  </v>
      </c>
    </row>
    <row r="78" ht="15.75">
      <c r="H78" s="587" t="str">
        <f t="shared" si="1"/>
        <v>  </v>
      </c>
    </row>
    <row r="79" ht="15.75">
      <c r="H79" s="587" t="str">
        <f t="shared" si="1"/>
        <v>  </v>
      </c>
    </row>
    <row r="80" ht="15.75">
      <c r="H80" s="188" t="str">
        <f t="shared" si="1"/>
        <v>  </v>
      </c>
    </row>
    <row r="81" ht="15.75">
      <c r="H81" s="188" t="str">
        <f t="shared" si="1"/>
        <v>  </v>
      </c>
    </row>
    <row r="82" ht="15.75">
      <c r="H82" s="188" t="str">
        <f t="shared" si="1"/>
        <v>  </v>
      </c>
    </row>
    <row r="83" ht="15.75">
      <c r="H83" s="188" t="str">
        <f t="shared" si="1"/>
        <v>  </v>
      </c>
    </row>
    <row r="84" ht="15.75">
      <c r="H84" s="188" t="str">
        <f t="shared" si="1"/>
        <v>  </v>
      </c>
    </row>
    <row r="85" ht="15.75">
      <c r="H85" s="188" t="str">
        <f t="shared" si="1"/>
        <v>  </v>
      </c>
    </row>
    <row r="86" ht="15.75">
      <c r="H86" s="188" t="str">
        <f t="shared" si="1"/>
        <v>  </v>
      </c>
    </row>
    <row r="87" ht="15.75">
      <c r="H87" s="188" t="str">
        <f t="shared" si="1"/>
        <v>  </v>
      </c>
    </row>
    <row r="88" ht="15.75">
      <c r="H88" s="188" t="str">
        <f t="shared" si="1"/>
        <v>  </v>
      </c>
    </row>
    <row r="89" ht="15.75">
      <c r="H89" s="188" t="str">
        <f t="shared" si="1"/>
        <v>  </v>
      </c>
    </row>
    <row r="90" ht="15.75">
      <c r="H90" s="188" t="str">
        <f t="shared" si="1"/>
        <v>  </v>
      </c>
    </row>
    <row r="91" ht="15.75">
      <c r="H91" s="188" t="str">
        <f t="shared" si="1"/>
        <v>  </v>
      </c>
    </row>
    <row r="92" ht="15.75">
      <c r="H92" s="188" t="str">
        <f t="shared" si="1"/>
        <v>  </v>
      </c>
    </row>
    <row r="93" ht="15.75">
      <c r="H93" s="587" t="str">
        <f t="shared" si="1"/>
        <v>  </v>
      </c>
    </row>
    <row r="94" ht="15.75">
      <c r="H94" s="587" t="str">
        <f t="shared" si="1"/>
        <v>  </v>
      </c>
    </row>
    <row r="95" ht="15.75">
      <c r="H95" s="587" t="str">
        <f t="shared" si="1"/>
        <v>  </v>
      </c>
    </row>
    <row r="96" ht="15.75">
      <c r="H96" s="587" t="str">
        <f t="shared" si="1"/>
        <v>  </v>
      </c>
    </row>
    <row r="97" ht="15.75">
      <c r="H97" s="188" t="str">
        <f t="shared" si="1"/>
        <v>  </v>
      </c>
    </row>
    <row r="98" ht="15.75">
      <c r="H98" s="188" t="str">
        <f t="shared" si="1"/>
        <v>  </v>
      </c>
    </row>
    <row r="99" ht="15.75">
      <c r="H99" s="188" t="str">
        <f t="shared" si="1"/>
        <v>  </v>
      </c>
    </row>
    <row r="100" ht="15.75">
      <c r="H100" s="587" t="str">
        <f t="shared" si="1"/>
        <v>  </v>
      </c>
    </row>
    <row r="101" ht="15.75">
      <c r="H101" s="587" t="str">
        <f t="shared" si="1"/>
        <v>  </v>
      </c>
    </row>
    <row r="102" ht="15.75">
      <c r="H102" s="188" t="str">
        <f t="shared" si="1"/>
        <v>  </v>
      </c>
    </row>
    <row r="103" ht="15.75">
      <c r="H103" s="188" t="str">
        <f t="shared" si="1"/>
        <v>  </v>
      </c>
    </row>
    <row r="104" ht="15.75">
      <c r="H104" s="188" t="str">
        <f t="shared" si="1"/>
        <v>  </v>
      </c>
    </row>
    <row r="105" ht="15.75">
      <c r="H105" s="188" t="str">
        <f t="shared" si="1"/>
        <v>  </v>
      </c>
    </row>
    <row r="106" ht="15.75">
      <c r="H106" s="188" t="str">
        <f t="shared" si="1"/>
        <v>  </v>
      </c>
    </row>
    <row r="107" ht="15.75">
      <c r="H107" s="188" t="str">
        <f t="shared" si="1"/>
        <v>  </v>
      </c>
    </row>
    <row r="108" ht="15.75">
      <c r="H108" s="188" t="str">
        <f t="shared" si="1"/>
        <v>  </v>
      </c>
    </row>
    <row r="109" ht="15.75">
      <c r="H109" s="188" t="str">
        <f t="shared" si="1"/>
        <v>  </v>
      </c>
    </row>
    <row r="110" ht="15.75">
      <c r="H110" s="188" t="str">
        <f t="shared" si="1"/>
        <v>  </v>
      </c>
    </row>
    <row r="111" ht="15.75">
      <c r="H111" s="188" t="str">
        <f t="shared" si="1"/>
        <v>  </v>
      </c>
    </row>
    <row r="112" ht="15.75">
      <c r="H112" s="587" t="str">
        <f t="shared" si="1"/>
        <v>  </v>
      </c>
    </row>
    <row r="113" ht="15.75">
      <c r="H113" s="587" t="str">
        <f t="shared" si="1"/>
        <v>  </v>
      </c>
    </row>
    <row r="114" ht="15.75">
      <c r="H114" s="188" t="str">
        <f t="shared" si="1"/>
        <v>  </v>
      </c>
    </row>
    <row r="115" ht="15.75">
      <c r="H115" s="587" t="str">
        <f t="shared" si="1"/>
        <v>  </v>
      </c>
    </row>
    <row r="116" ht="15.75">
      <c r="H116" s="587" t="str">
        <f t="shared" si="1"/>
        <v>  </v>
      </c>
    </row>
    <row r="117" ht="15.75">
      <c r="H117" s="188" t="str">
        <f t="shared" si="1"/>
        <v>  </v>
      </c>
    </row>
    <row r="118" ht="15.75">
      <c r="H118" s="188" t="str">
        <f t="shared" si="1"/>
        <v>  </v>
      </c>
    </row>
    <row r="119" ht="15.75">
      <c r="H119" s="188" t="str">
        <f t="shared" si="1"/>
        <v>  </v>
      </c>
    </row>
    <row r="120" ht="15.75">
      <c r="H120" s="188" t="str">
        <f t="shared" si="1"/>
        <v>  </v>
      </c>
    </row>
    <row r="121" ht="15.75">
      <c r="H121" s="188" t="str">
        <f t="shared" si="1"/>
        <v>  </v>
      </c>
    </row>
    <row r="122" ht="15.75">
      <c r="H122" s="188" t="str">
        <f t="shared" si="1"/>
        <v>  </v>
      </c>
    </row>
    <row r="123" ht="15.75">
      <c r="H123" s="188" t="str">
        <f t="shared" si="1"/>
        <v>  </v>
      </c>
    </row>
    <row r="124" ht="15.75">
      <c r="H124" s="188" t="str">
        <f t="shared" si="1"/>
        <v>  </v>
      </c>
    </row>
    <row r="125" ht="15.75">
      <c r="H125" s="587" t="str">
        <f t="shared" si="1"/>
        <v>  </v>
      </c>
    </row>
    <row r="126" ht="15.75">
      <c r="H126" s="587" t="str">
        <f t="shared" si="1"/>
        <v>  </v>
      </c>
    </row>
    <row r="127" ht="15.75">
      <c r="H127" s="188" t="str">
        <f t="shared" si="1"/>
        <v>  </v>
      </c>
    </row>
    <row r="128" ht="15.75">
      <c r="H128" s="188" t="str">
        <f t="shared" si="1"/>
        <v>  </v>
      </c>
    </row>
    <row r="129" ht="15.75">
      <c r="H129" s="188" t="str">
        <f t="shared" si="1"/>
        <v>  </v>
      </c>
    </row>
    <row r="130" ht="15.75">
      <c r="H130" s="188" t="str">
        <f t="shared" si="1"/>
        <v>  </v>
      </c>
    </row>
    <row r="131" ht="15.75">
      <c r="H131" s="188" t="str">
        <f t="shared" si="1"/>
        <v>  </v>
      </c>
    </row>
    <row r="132" ht="15.75">
      <c r="H132" s="188" t="str">
        <f t="shared" si="1"/>
        <v>  </v>
      </c>
    </row>
    <row r="133" ht="15.75">
      <c r="H133" s="587" t="str">
        <f t="shared" si="1"/>
        <v>  </v>
      </c>
    </row>
    <row r="134" ht="15.75">
      <c r="H134" s="587" t="str">
        <f t="shared" si="1"/>
        <v>  </v>
      </c>
    </row>
    <row r="135" ht="15.75">
      <c r="H135" s="188" t="str">
        <f t="shared" si="1"/>
        <v>  </v>
      </c>
    </row>
    <row r="136" ht="15.75">
      <c r="H136" s="188" t="str">
        <f t="shared" si="1"/>
        <v>  </v>
      </c>
    </row>
    <row r="137" ht="15.75">
      <c r="H137" s="188" t="str">
        <f t="shared" si="1"/>
        <v>  </v>
      </c>
    </row>
    <row r="138" ht="15.75">
      <c r="H138" s="188" t="str">
        <f aca="true" t="shared" si="2" ref="H138:H144">_xlfn.IFERROR(G138/F138,"  ")</f>
        <v>  </v>
      </c>
    </row>
    <row r="139" ht="15.75">
      <c r="H139" s="188" t="str">
        <f t="shared" si="2"/>
        <v>  </v>
      </c>
    </row>
    <row r="140" ht="15.75">
      <c r="H140" s="587" t="str">
        <f t="shared" si="2"/>
        <v>  </v>
      </c>
    </row>
    <row r="141" ht="15.75">
      <c r="H141" s="587" t="str">
        <f t="shared" si="2"/>
        <v>  </v>
      </c>
    </row>
    <row r="142" ht="15.75">
      <c r="H142" s="587" t="str">
        <f t="shared" si="2"/>
        <v>  </v>
      </c>
    </row>
    <row r="143" ht="15.75">
      <c r="H143" s="587" t="str">
        <f t="shared" si="2"/>
        <v>  </v>
      </c>
    </row>
    <row r="144" ht="15.75">
      <c r="H144" s="188" t="str">
        <f t="shared" si="2"/>
        <v>  </v>
      </c>
    </row>
  </sheetData>
  <sheetProtection password="E06D" sheet="1" objects="1" scenarios="1"/>
  <mergeCells count="24">
    <mergeCell ref="B2:H2"/>
    <mergeCell ref="B3:H3"/>
    <mergeCell ref="C65:C66"/>
    <mergeCell ref="D65:D66"/>
    <mergeCell ref="E65:E66"/>
    <mergeCell ref="F65:F66"/>
    <mergeCell ref="B5:B6"/>
    <mergeCell ref="C5:C6"/>
    <mergeCell ref="H125:H126"/>
    <mergeCell ref="H133:H134"/>
    <mergeCell ref="H140:H141"/>
    <mergeCell ref="H142:H143"/>
    <mergeCell ref="D5:D6"/>
    <mergeCell ref="E5:E6"/>
    <mergeCell ref="F5:G5"/>
    <mergeCell ref="H65:H66"/>
    <mergeCell ref="H78:H79"/>
    <mergeCell ref="H93:H94"/>
    <mergeCell ref="H95:H96"/>
    <mergeCell ref="H100:H101"/>
    <mergeCell ref="H112:H113"/>
    <mergeCell ref="H115:H116"/>
    <mergeCell ref="G65:G66"/>
    <mergeCell ref="H5:H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1:T61"/>
  <sheetViews>
    <sheetView showGridLines="0" zoomScale="75" zoomScaleNormal="75" zoomScalePageLayoutView="0" workbookViewId="0" topLeftCell="A1">
      <selection activeCell="C41" sqref="C41:F41"/>
    </sheetView>
  </sheetViews>
  <sheetFormatPr defaultColWidth="9.140625" defaultRowHeight="12.75"/>
  <cols>
    <col min="1" max="1" width="2.8515625" style="2" customWidth="1"/>
    <col min="2" max="2" width="6.140625" style="2" customWidth="1"/>
    <col min="3" max="3" width="81.28125" style="2" customWidth="1"/>
    <col min="4" max="4" width="20.7109375" style="19" customWidth="1"/>
    <col min="5" max="7" width="20.7109375" style="2" customWidth="1"/>
    <col min="8" max="8" width="21.28125" style="2" customWidth="1"/>
    <col min="9" max="9" width="11.57421875" style="2" customWidth="1"/>
    <col min="10" max="10" width="12.7109375" style="2" customWidth="1"/>
    <col min="11" max="11" width="12.28125" style="2" customWidth="1"/>
    <col min="12" max="12" width="13.421875" style="2" customWidth="1"/>
    <col min="13" max="13" width="11.28125" style="2" customWidth="1"/>
    <col min="14" max="14" width="12.421875" style="2" customWidth="1"/>
    <col min="15" max="15" width="14.421875" style="2" customWidth="1"/>
    <col min="16" max="16" width="15.140625" style="2" customWidth="1"/>
    <col min="17" max="17" width="11.28125" style="2" customWidth="1"/>
    <col min="18" max="18" width="13.140625" style="2" customWidth="1"/>
    <col min="19" max="19" width="13.00390625" style="2" customWidth="1"/>
    <col min="20" max="20" width="14.140625" style="2" customWidth="1"/>
    <col min="21" max="21" width="26.57421875" style="2" customWidth="1"/>
    <col min="22" max="16384" width="9.140625" style="2" customWidth="1"/>
  </cols>
  <sheetData>
    <row r="1" ht="18.75">
      <c r="H1" s="139" t="s">
        <v>209</v>
      </c>
    </row>
    <row r="2" spans="2:9" ht="20.25">
      <c r="B2" s="614" t="s">
        <v>37</v>
      </c>
      <c r="C2" s="614"/>
      <c r="D2" s="614"/>
      <c r="E2" s="614"/>
      <c r="F2" s="614"/>
      <c r="G2" s="614"/>
      <c r="H2" s="614"/>
      <c r="I2" s="1"/>
    </row>
    <row r="3" spans="3:9" ht="19.5" thickBot="1">
      <c r="C3" s="1"/>
      <c r="D3" s="20"/>
      <c r="E3" s="1"/>
      <c r="F3" s="1"/>
      <c r="G3" s="1"/>
      <c r="H3" s="47" t="s">
        <v>3</v>
      </c>
      <c r="I3" s="1"/>
    </row>
    <row r="4" spans="2:20" ht="36.75" customHeight="1">
      <c r="B4" s="615" t="s">
        <v>4</v>
      </c>
      <c r="C4" s="617" t="s">
        <v>6</v>
      </c>
      <c r="D4" s="619" t="s">
        <v>714</v>
      </c>
      <c r="E4" s="621" t="s">
        <v>715</v>
      </c>
      <c r="F4" s="623" t="s">
        <v>748</v>
      </c>
      <c r="G4" s="624"/>
      <c r="H4" s="625" t="s">
        <v>749</v>
      </c>
      <c r="I4" s="612"/>
      <c r="J4" s="613"/>
      <c r="K4" s="612"/>
      <c r="L4" s="613"/>
      <c r="M4" s="612"/>
      <c r="N4" s="613"/>
      <c r="O4" s="612"/>
      <c r="P4" s="613"/>
      <c r="Q4" s="612"/>
      <c r="R4" s="613"/>
      <c r="S4" s="613"/>
      <c r="T4" s="613"/>
    </row>
    <row r="5" spans="2:20" ht="30.75" customHeight="1" thickBot="1">
      <c r="B5" s="616"/>
      <c r="C5" s="618"/>
      <c r="D5" s="620"/>
      <c r="E5" s="622"/>
      <c r="F5" s="255" t="s">
        <v>0</v>
      </c>
      <c r="G5" s="194" t="s">
        <v>46</v>
      </c>
      <c r="H5" s="626"/>
      <c r="I5" s="612"/>
      <c r="J5" s="612"/>
      <c r="K5" s="612"/>
      <c r="L5" s="612"/>
      <c r="M5" s="612"/>
      <c r="N5" s="612"/>
      <c r="O5" s="612"/>
      <c r="P5" s="613"/>
      <c r="Q5" s="612"/>
      <c r="R5" s="613"/>
      <c r="S5" s="613"/>
      <c r="T5" s="613"/>
    </row>
    <row r="6" spans="2:12" s="23" customFormat="1" ht="35.25" customHeight="1">
      <c r="B6" s="111" t="s">
        <v>53</v>
      </c>
      <c r="C6" s="48" t="s">
        <v>80</v>
      </c>
      <c r="D6" s="346">
        <v>188441101.57</v>
      </c>
      <c r="E6" s="256">
        <v>233574468</v>
      </c>
      <c r="F6" s="256">
        <v>233574468</v>
      </c>
      <c r="G6" s="346">
        <v>220397016.59</v>
      </c>
      <c r="H6" s="347">
        <f aca="true" t="shared" si="0" ref="H6:H37">_xlfn.IFERROR(G6/F6,"  ")</f>
        <v>0.9435835109768933</v>
      </c>
      <c r="K6" s="524"/>
      <c r="L6" s="525"/>
    </row>
    <row r="7" spans="2:8" s="23" customFormat="1" ht="35.25" customHeight="1">
      <c r="B7" s="108" t="s">
        <v>54</v>
      </c>
      <c r="C7" s="26" t="s">
        <v>118</v>
      </c>
      <c r="D7" s="348">
        <v>260101269.78</v>
      </c>
      <c r="E7" s="257">
        <v>322533660</v>
      </c>
      <c r="F7" s="257">
        <v>322533660</v>
      </c>
      <c r="G7" s="523">
        <v>303733017.88</v>
      </c>
      <c r="H7" s="349">
        <f t="shared" si="0"/>
        <v>0.9417095191863075</v>
      </c>
    </row>
    <row r="8" spans="2:8" s="23" customFormat="1" ht="35.25" customHeight="1">
      <c r="B8" s="108" t="s">
        <v>55</v>
      </c>
      <c r="C8" s="26" t="s">
        <v>119</v>
      </c>
      <c r="D8" s="348">
        <v>301885286.7</v>
      </c>
      <c r="E8" s="257">
        <v>372503200</v>
      </c>
      <c r="F8" s="257">
        <v>372503200</v>
      </c>
      <c r="G8" s="523">
        <v>349753208.34</v>
      </c>
      <c r="H8" s="349">
        <f t="shared" si="0"/>
        <v>0.9389267215422579</v>
      </c>
    </row>
    <row r="9" spans="2:8" s="23" customFormat="1" ht="35.25" customHeight="1">
      <c r="B9" s="108" t="s">
        <v>56</v>
      </c>
      <c r="C9" s="26" t="s">
        <v>566</v>
      </c>
      <c r="D9" s="257">
        <f>D10+D11</f>
        <v>293</v>
      </c>
      <c r="E9" s="257">
        <v>303</v>
      </c>
      <c r="F9" s="257">
        <v>303</v>
      </c>
      <c r="G9" s="257">
        <v>293</v>
      </c>
      <c r="H9" s="349">
        <f t="shared" si="0"/>
        <v>0.966996699669967</v>
      </c>
    </row>
    <row r="10" spans="2:8" s="23" customFormat="1" ht="35.25" customHeight="1">
      <c r="B10" s="108" t="s">
        <v>123</v>
      </c>
      <c r="C10" s="109" t="s">
        <v>120</v>
      </c>
      <c r="D10" s="257">
        <v>269</v>
      </c>
      <c r="E10" s="257">
        <v>281</v>
      </c>
      <c r="F10" s="257">
        <v>281</v>
      </c>
      <c r="G10" s="257">
        <v>271</v>
      </c>
      <c r="H10" s="349">
        <f t="shared" si="0"/>
        <v>0.9644128113879004</v>
      </c>
    </row>
    <row r="11" spans="2:8" s="23" customFormat="1" ht="35.25" customHeight="1">
      <c r="B11" s="108" t="s">
        <v>122</v>
      </c>
      <c r="C11" s="109" t="s">
        <v>121</v>
      </c>
      <c r="D11" s="257">
        <v>24</v>
      </c>
      <c r="E11" s="257">
        <v>22</v>
      </c>
      <c r="F11" s="257">
        <v>22</v>
      </c>
      <c r="G11" s="257">
        <v>22</v>
      </c>
      <c r="H11" s="349">
        <f t="shared" si="0"/>
        <v>1</v>
      </c>
    </row>
    <row r="12" spans="2:8" s="23" customFormat="1" ht="35.25" customHeight="1">
      <c r="B12" s="108" t="s">
        <v>96</v>
      </c>
      <c r="C12" s="110" t="s">
        <v>7</v>
      </c>
      <c r="D12" s="348">
        <v>109375</v>
      </c>
      <c r="E12" s="257">
        <v>150000</v>
      </c>
      <c r="F12" s="257">
        <v>150000</v>
      </c>
      <c r="G12" s="348">
        <v>104938.28</v>
      </c>
      <c r="H12" s="349">
        <f t="shared" si="0"/>
        <v>0.6995885333333334</v>
      </c>
    </row>
    <row r="13" spans="2:8" s="23" customFormat="1" ht="35.25" customHeight="1">
      <c r="B13" s="108" t="s">
        <v>97</v>
      </c>
      <c r="C13" s="110" t="s">
        <v>71</v>
      </c>
      <c r="D13" s="257">
        <v>1</v>
      </c>
      <c r="E13" s="258">
        <v>1</v>
      </c>
      <c r="F13" s="258">
        <v>1</v>
      </c>
      <c r="G13" s="257">
        <v>1</v>
      </c>
      <c r="H13" s="349">
        <f t="shared" si="0"/>
        <v>1</v>
      </c>
    </row>
    <row r="14" spans="2:8" s="23" customFormat="1" ht="35.25" customHeight="1">
      <c r="B14" s="108" t="s">
        <v>98</v>
      </c>
      <c r="C14" s="110" t="s">
        <v>8</v>
      </c>
      <c r="D14" s="257"/>
      <c r="E14" s="258"/>
      <c r="F14" s="258"/>
      <c r="G14" s="257"/>
      <c r="H14" s="260" t="str">
        <f t="shared" si="0"/>
        <v>  </v>
      </c>
    </row>
    <row r="15" spans="2:8" s="23" customFormat="1" ht="35.25" customHeight="1">
      <c r="B15" s="108" t="s">
        <v>99</v>
      </c>
      <c r="C15" s="110" t="s">
        <v>72</v>
      </c>
      <c r="D15" s="257"/>
      <c r="E15" s="258"/>
      <c r="F15" s="258"/>
      <c r="G15" s="257"/>
      <c r="H15" s="260" t="str">
        <f t="shared" si="0"/>
        <v>  </v>
      </c>
    </row>
    <row r="16" spans="2:8" s="23" customFormat="1" ht="35.25" customHeight="1">
      <c r="B16" s="108" t="s">
        <v>100</v>
      </c>
      <c r="C16" s="26" t="s">
        <v>9</v>
      </c>
      <c r="D16" s="348">
        <v>3167638.08</v>
      </c>
      <c r="E16" s="258">
        <v>3950000</v>
      </c>
      <c r="F16" s="258">
        <v>3950000</v>
      </c>
      <c r="G16" s="348">
        <v>4271560.06</v>
      </c>
      <c r="H16" s="349">
        <f t="shared" si="0"/>
        <v>1.0814076101265822</v>
      </c>
    </row>
    <row r="17" spans="2:8" s="23" customFormat="1" ht="35.25" customHeight="1">
      <c r="B17" s="108" t="s">
        <v>101</v>
      </c>
      <c r="C17" s="26" t="s">
        <v>73</v>
      </c>
      <c r="D17" s="257">
        <v>7</v>
      </c>
      <c r="E17" s="257">
        <v>7</v>
      </c>
      <c r="F17" s="257">
        <v>7</v>
      </c>
      <c r="G17" s="257">
        <v>7</v>
      </c>
      <c r="H17" s="349">
        <f t="shared" si="0"/>
        <v>1</v>
      </c>
    </row>
    <row r="18" spans="2:8" s="23" customFormat="1" ht="35.25" customHeight="1">
      <c r="B18" s="108" t="s">
        <v>102</v>
      </c>
      <c r="C18" s="26" t="s">
        <v>10</v>
      </c>
      <c r="D18" s="257"/>
      <c r="E18" s="257"/>
      <c r="F18" s="257"/>
      <c r="G18" s="257"/>
      <c r="H18" s="260" t="str">
        <f t="shared" si="0"/>
        <v>  </v>
      </c>
    </row>
    <row r="19" spans="2:8" s="23" customFormat="1" ht="35.25" customHeight="1">
      <c r="B19" s="108" t="s">
        <v>103</v>
      </c>
      <c r="C19" s="110" t="s">
        <v>74</v>
      </c>
      <c r="D19" s="257"/>
      <c r="E19" s="257"/>
      <c r="F19" s="257"/>
      <c r="G19" s="257"/>
      <c r="H19" s="260" t="str">
        <f t="shared" si="0"/>
        <v>  </v>
      </c>
    </row>
    <row r="20" spans="2:8" s="23" customFormat="1" ht="35.25" customHeight="1">
      <c r="B20" s="108" t="s">
        <v>104</v>
      </c>
      <c r="C20" s="26" t="s">
        <v>82</v>
      </c>
      <c r="D20" s="257"/>
      <c r="E20" s="257"/>
      <c r="F20" s="257"/>
      <c r="G20" s="257"/>
      <c r="H20" s="260" t="str">
        <f t="shared" si="0"/>
        <v>  </v>
      </c>
    </row>
    <row r="21" spans="2:8" s="23" customFormat="1" ht="35.25" customHeight="1">
      <c r="B21" s="108" t="s">
        <v>63</v>
      </c>
      <c r="C21" s="26" t="s">
        <v>81</v>
      </c>
      <c r="D21" s="257"/>
      <c r="E21" s="257"/>
      <c r="F21" s="257"/>
      <c r="G21" s="257"/>
      <c r="H21" s="260" t="str">
        <f t="shared" si="0"/>
        <v>  </v>
      </c>
    </row>
    <row r="22" spans="2:8" s="23" customFormat="1" ht="35.25" customHeight="1">
      <c r="B22" s="108" t="s">
        <v>105</v>
      </c>
      <c r="C22" s="26" t="s">
        <v>75</v>
      </c>
      <c r="D22" s="257"/>
      <c r="E22" s="257"/>
      <c r="F22" s="257"/>
      <c r="G22" s="257"/>
      <c r="H22" s="260" t="str">
        <f t="shared" si="0"/>
        <v>  </v>
      </c>
    </row>
    <row r="23" spans="2:8" s="23" customFormat="1" ht="35.25" customHeight="1">
      <c r="B23" s="108" t="s">
        <v>106</v>
      </c>
      <c r="C23" s="26" t="s">
        <v>76</v>
      </c>
      <c r="D23" s="257"/>
      <c r="E23" s="257"/>
      <c r="F23" s="257"/>
      <c r="G23" s="257"/>
      <c r="H23" s="260" t="str">
        <f t="shared" si="0"/>
        <v>  </v>
      </c>
    </row>
    <row r="24" spans="2:8" s="23" customFormat="1" ht="35.25" customHeight="1">
      <c r="B24" s="108" t="s">
        <v>107</v>
      </c>
      <c r="C24" s="26" t="s">
        <v>909</v>
      </c>
      <c r="D24" s="348">
        <v>1724729.95</v>
      </c>
      <c r="E24" s="257">
        <v>1792500</v>
      </c>
      <c r="F24" s="257">
        <v>1792500</v>
      </c>
      <c r="G24" s="348">
        <v>1759259.4</v>
      </c>
      <c r="H24" s="349">
        <f t="shared" si="0"/>
        <v>0.9814557322175732</v>
      </c>
    </row>
    <row r="25" spans="2:8" s="23" customFormat="1" ht="35.25" customHeight="1">
      <c r="B25" s="108" t="s">
        <v>108</v>
      </c>
      <c r="C25" s="26" t="s">
        <v>77</v>
      </c>
      <c r="D25" s="257">
        <v>3</v>
      </c>
      <c r="E25" s="257">
        <v>3</v>
      </c>
      <c r="F25" s="257">
        <v>3</v>
      </c>
      <c r="G25" s="257">
        <v>3</v>
      </c>
      <c r="H25" s="349">
        <f t="shared" si="0"/>
        <v>1</v>
      </c>
    </row>
    <row r="26" spans="2:8" s="23" customFormat="1" ht="35.25" customHeight="1">
      <c r="B26" s="108" t="s">
        <v>109</v>
      </c>
      <c r="C26" s="26" t="s">
        <v>11</v>
      </c>
      <c r="D26" s="348">
        <v>13601666.68</v>
      </c>
      <c r="E26" s="257">
        <v>22634600</v>
      </c>
      <c r="F26" s="257">
        <v>22634600</v>
      </c>
      <c r="G26" s="348">
        <v>18957407.33</v>
      </c>
      <c r="H26" s="349">
        <f t="shared" si="0"/>
        <v>0.8375410800279218</v>
      </c>
    </row>
    <row r="27" spans="2:8" s="23" customFormat="1" ht="35.25" customHeight="1">
      <c r="B27" s="108" t="s">
        <v>110</v>
      </c>
      <c r="C27" s="26" t="s">
        <v>78</v>
      </c>
      <c r="D27" s="348">
        <v>699087.54</v>
      </c>
      <c r="E27" s="257">
        <v>700000</v>
      </c>
      <c r="F27" s="257">
        <v>700000</v>
      </c>
      <c r="G27" s="523">
        <v>744366.61</v>
      </c>
      <c r="H27" s="349">
        <f t="shared" si="0"/>
        <v>1.0633808714285715</v>
      </c>
    </row>
    <row r="28" spans="2:8" s="25" customFormat="1" ht="35.25" customHeight="1">
      <c r="B28" s="108" t="s">
        <v>111</v>
      </c>
      <c r="C28" s="110" t="s">
        <v>79</v>
      </c>
      <c r="D28" s="348">
        <v>95455.32</v>
      </c>
      <c r="E28" s="257">
        <v>370000</v>
      </c>
      <c r="F28" s="257">
        <v>370000</v>
      </c>
      <c r="G28" s="348">
        <v>111460.55</v>
      </c>
      <c r="H28" s="349">
        <f t="shared" si="0"/>
        <v>0.3012447297297297</v>
      </c>
    </row>
    <row r="29" spans="2:8" s="23" customFormat="1" ht="35.25" customHeight="1">
      <c r="B29" s="108" t="s">
        <v>112</v>
      </c>
      <c r="C29" s="26" t="s">
        <v>12</v>
      </c>
      <c r="D29" s="348">
        <v>4378217.2</v>
      </c>
      <c r="E29" s="257">
        <v>1971700</v>
      </c>
      <c r="F29" s="257">
        <v>1971700</v>
      </c>
      <c r="G29" s="348">
        <v>1900476</v>
      </c>
      <c r="H29" s="349">
        <f t="shared" si="0"/>
        <v>0.9638768575341077</v>
      </c>
    </row>
    <row r="30" spans="2:8" s="23" customFormat="1" ht="35.25" customHeight="1">
      <c r="B30" s="108" t="s">
        <v>113</v>
      </c>
      <c r="C30" s="26" t="s">
        <v>47</v>
      </c>
      <c r="D30" s="257">
        <v>12</v>
      </c>
      <c r="E30" s="257">
        <v>5</v>
      </c>
      <c r="F30" s="257">
        <v>5</v>
      </c>
      <c r="G30" s="350">
        <v>5</v>
      </c>
      <c r="H30" s="349">
        <f t="shared" si="0"/>
        <v>1</v>
      </c>
    </row>
    <row r="31" spans="2:8" s="23" customFormat="1" ht="35.25" customHeight="1">
      <c r="B31" s="108" t="s">
        <v>64</v>
      </c>
      <c r="C31" s="26" t="s">
        <v>13</v>
      </c>
      <c r="D31" s="348">
        <v>3654196.86</v>
      </c>
      <c r="E31" s="257">
        <v>4153000</v>
      </c>
      <c r="F31" s="257">
        <v>4153000</v>
      </c>
      <c r="G31" s="523">
        <v>3724634.34</v>
      </c>
      <c r="H31" s="349">
        <f t="shared" si="0"/>
        <v>0.8968539224656874</v>
      </c>
    </row>
    <row r="32" spans="2:8" s="23" customFormat="1" ht="35.25" customHeight="1">
      <c r="B32" s="108" t="s">
        <v>114</v>
      </c>
      <c r="C32" s="26" t="s">
        <v>47</v>
      </c>
      <c r="D32" s="257">
        <v>18</v>
      </c>
      <c r="E32" s="257">
        <v>17</v>
      </c>
      <c r="F32" s="257">
        <v>17</v>
      </c>
      <c r="G32" s="350">
        <v>16</v>
      </c>
      <c r="H32" s="349">
        <f t="shared" si="0"/>
        <v>0.9411764705882353</v>
      </c>
    </row>
    <row r="33" spans="2:8" s="23" customFormat="1" ht="35.25" customHeight="1">
      <c r="B33" s="108" t="s">
        <v>115</v>
      </c>
      <c r="C33" s="26" t="s">
        <v>14</v>
      </c>
      <c r="D33" s="348"/>
      <c r="E33" s="257"/>
      <c r="F33" s="257"/>
      <c r="G33" s="257"/>
      <c r="H33" s="260" t="str">
        <f t="shared" si="0"/>
        <v>  </v>
      </c>
    </row>
    <row r="34" spans="2:8" s="23" customFormat="1" ht="35.25" customHeight="1">
      <c r="B34" s="108" t="s">
        <v>116</v>
      </c>
      <c r="C34" s="26" t="s">
        <v>15</v>
      </c>
      <c r="D34" s="348">
        <v>12725500.86</v>
      </c>
      <c r="E34" s="257">
        <v>14716120</v>
      </c>
      <c r="F34" s="257">
        <v>14716120</v>
      </c>
      <c r="G34" s="348">
        <v>13621066.67</v>
      </c>
      <c r="H34" s="349">
        <f t="shared" si="0"/>
        <v>0.9255881760953295</v>
      </c>
    </row>
    <row r="35" spans="2:8" s="23" customFormat="1" ht="35.25" customHeight="1">
      <c r="B35" s="108" t="s">
        <v>117</v>
      </c>
      <c r="C35" s="26" t="s">
        <v>16</v>
      </c>
      <c r="D35" s="348"/>
      <c r="E35" s="257"/>
      <c r="F35" s="257"/>
      <c r="G35" s="257"/>
      <c r="H35" s="260" t="str">
        <f t="shared" si="0"/>
        <v>  </v>
      </c>
    </row>
    <row r="36" spans="2:8" s="23" customFormat="1" ht="35.25" customHeight="1">
      <c r="B36" s="108" t="s">
        <v>65</v>
      </c>
      <c r="C36" s="26" t="s">
        <v>17</v>
      </c>
      <c r="D36" s="348">
        <v>721773.6</v>
      </c>
      <c r="E36" s="257">
        <v>722000</v>
      </c>
      <c r="F36" s="257">
        <v>722000</v>
      </c>
      <c r="G36" s="348">
        <v>0</v>
      </c>
      <c r="H36" s="349">
        <f t="shared" si="0"/>
        <v>0</v>
      </c>
    </row>
    <row r="37" spans="2:8" s="23" customFormat="1" ht="35.25" customHeight="1" thickBot="1">
      <c r="B37" s="106" t="s">
        <v>264</v>
      </c>
      <c r="C37" s="107" t="s">
        <v>263</v>
      </c>
      <c r="D37" s="351">
        <v>1792225</v>
      </c>
      <c r="E37" s="259">
        <v>2000000</v>
      </c>
      <c r="F37" s="259">
        <v>2000000</v>
      </c>
      <c r="G37" s="351">
        <v>1567567</v>
      </c>
      <c r="H37" s="352">
        <f t="shared" si="0"/>
        <v>0.7837835</v>
      </c>
    </row>
    <row r="38" spans="2:8" s="23" customFormat="1" ht="9.75" customHeight="1">
      <c r="B38" s="24"/>
      <c r="C38" s="80"/>
      <c r="D38" s="27"/>
      <c r="E38" s="80"/>
      <c r="F38" s="24"/>
      <c r="G38" s="24"/>
      <c r="H38" s="24"/>
    </row>
    <row r="39" spans="2:8" s="23" customFormat="1" ht="19.5" customHeight="1">
      <c r="B39" s="24"/>
      <c r="C39" s="8" t="s">
        <v>571</v>
      </c>
      <c r="D39" s="193"/>
      <c r="E39" s="92"/>
      <c r="F39" s="38"/>
      <c r="G39" s="24"/>
      <c r="H39" s="24"/>
    </row>
    <row r="40" spans="2:8" s="23" customFormat="1" ht="19.5" customHeight="1">
      <c r="B40" s="24"/>
      <c r="C40" s="92" t="s">
        <v>567</v>
      </c>
      <c r="D40" s="193"/>
      <c r="E40" s="92"/>
      <c r="F40" s="38"/>
      <c r="G40" s="24"/>
      <c r="H40" s="24"/>
    </row>
    <row r="41" spans="2:8" s="23" customFormat="1" ht="19.5" customHeight="1">
      <c r="B41" s="24"/>
      <c r="C41" s="609" t="s">
        <v>914</v>
      </c>
      <c r="D41" s="609"/>
      <c r="E41" s="609"/>
      <c r="F41" s="609"/>
      <c r="G41" s="316" t="s">
        <v>747</v>
      </c>
      <c r="H41" s="24"/>
    </row>
    <row r="42" spans="2:8" ht="15.75">
      <c r="B42" s="3"/>
      <c r="C42" s="4"/>
      <c r="D42" s="21"/>
      <c r="E42" s="4"/>
      <c r="F42" s="3"/>
      <c r="G42" s="3"/>
      <c r="H42" s="3"/>
    </row>
    <row r="43" spans="2:9" ht="15.75">
      <c r="B43" s="610"/>
      <c r="C43" s="610"/>
      <c r="D43" s="8"/>
      <c r="E43" s="611"/>
      <c r="F43" s="611"/>
      <c r="G43" s="611"/>
      <c r="H43" s="611"/>
      <c r="I43" s="34"/>
    </row>
    <row r="44" spans="2:9" ht="24" customHeight="1">
      <c r="B44" s="8"/>
      <c r="C44" s="8"/>
      <c r="D44" s="34"/>
      <c r="F44" s="8"/>
      <c r="G44" s="8"/>
      <c r="H44" s="8"/>
      <c r="I44" s="8"/>
    </row>
    <row r="45" spans="2:8" ht="15.75">
      <c r="B45" s="3"/>
      <c r="C45" s="4"/>
      <c r="D45" s="21"/>
      <c r="E45" s="4"/>
      <c r="F45" s="3"/>
      <c r="G45" s="3"/>
      <c r="H45" s="3"/>
    </row>
    <row r="46" spans="2:8" ht="15.75">
      <c r="B46" s="3"/>
      <c r="F46" s="3"/>
      <c r="G46" s="3"/>
      <c r="H46" s="3"/>
    </row>
    <row r="47" spans="2:8" ht="15.75">
      <c r="B47" s="3"/>
      <c r="F47" s="3"/>
      <c r="G47" s="3"/>
      <c r="H47" s="3"/>
    </row>
    <row r="48" spans="2:8" ht="15.75">
      <c r="B48" s="3"/>
      <c r="F48" s="3"/>
      <c r="G48" s="3"/>
      <c r="H48" s="3"/>
    </row>
    <row r="49" spans="2:8" ht="15.75">
      <c r="B49" s="3"/>
      <c r="C49" s="4"/>
      <c r="D49" s="21"/>
      <c r="E49" s="4"/>
      <c r="F49" s="3"/>
      <c r="G49" s="3"/>
      <c r="H49" s="3"/>
    </row>
    <row r="50" spans="2:8" ht="15.75">
      <c r="B50" s="3"/>
      <c r="C50" s="4"/>
      <c r="D50" s="21"/>
      <c r="E50" s="4"/>
      <c r="F50" s="3"/>
      <c r="G50" s="3"/>
      <c r="H50" s="3"/>
    </row>
    <row r="51" spans="2:8" ht="15.75">
      <c r="B51" s="3"/>
      <c r="C51" s="4"/>
      <c r="D51" s="21"/>
      <c r="E51" s="4"/>
      <c r="F51" s="3"/>
      <c r="G51" s="3"/>
      <c r="H51" s="3"/>
    </row>
    <row r="52" spans="2:8" ht="15.75">
      <c r="B52" s="3"/>
      <c r="C52" s="4"/>
      <c r="D52" s="21"/>
      <c r="E52" s="4"/>
      <c r="F52" s="3"/>
      <c r="G52" s="3"/>
      <c r="H52" s="3"/>
    </row>
    <row r="53" spans="2:8" ht="15.75">
      <c r="B53" s="3"/>
      <c r="C53" s="4"/>
      <c r="D53" s="21"/>
      <c r="E53" s="4"/>
      <c r="F53" s="3"/>
      <c r="G53" s="3"/>
      <c r="H53" s="3"/>
    </row>
    <row r="54" spans="2:8" ht="15.75">
      <c r="B54" s="3"/>
      <c r="C54" s="4"/>
      <c r="D54" s="21"/>
      <c r="E54" s="4"/>
      <c r="F54" s="3"/>
      <c r="G54" s="3"/>
      <c r="H54" s="3"/>
    </row>
    <row r="55" spans="2:8" ht="15.75">
      <c r="B55" s="3"/>
      <c r="F55" s="3"/>
      <c r="G55" s="3"/>
      <c r="H55" s="3"/>
    </row>
    <row r="56" spans="2:8" ht="15.75">
      <c r="B56" s="3"/>
      <c r="F56" s="3"/>
      <c r="G56" s="3"/>
      <c r="H56" s="3"/>
    </row>
    <row r="57" spans="2:8" ht="15.75">
      <c r="B57" s="3"/>
      <c r="F57" s="3"/>
      <c r="G57" s="3"/>
      <c r="H57" s="3"/>
    </row>
    <row r="58" spans="2:8" ht="15.75">
      <c r="B58" s="3"/>
      <c r="C58" s="4"/>
      <c r="D58" s="21"/>
      <c r="E58" s="4"/>
      <c r="F58" s="3"/>
      <c r="G58" s="3"/>
      <c r="H58" s="3"/>
    </row>
    <row r="59" spans="2:8" ht="15.75">
      <c r="B59" s="3"/>
      <c r="C59" s="4"/>
      <c r="D59" s="21"/>
      <c r="E59" s="4"/>
      <c r="F59" s="3"/>
      <c r="G59" s="3"/>
      <c r="H59" s="3"/>
    </row>
    <row r="60" spans="2:8" ht="15.75">
      <c r="B60" s="3"/>
      <c r="C60" s="4"/>
      <c r="D60" s="21"/>
      <c r="E60" s="4"/>
      <c r="F60" s="3"/>
      <c r="G60" s="3"/>
      <c r="H60" s="3"/>
    </row>
    <row r="61" spans="2:8" ht="15.75">
      <c r="B61" s="3"/>
      <c r="C61" s="4"/>
      <c r="D61" s="21"/>
      <c r="E61" s="4"/>
      <c r="F61" s="3"/>
      <c r="G61" s="3"/>
      <c r="H61" s="3"/>
    </row>
  </sheetData>
  <sheetProtection password="E06D" sheet="1" objects="1" scenarios="1"/>
  <mergeCells count="22">
    <mergeCell ref="B2:H2"/>
    <mergeCell ref="B4:B5"/>
    <mergeCell ref="C4:C5"/>
    <mergeCell ref="D4:D5"/>
    <mergeCell ref="E4:E5"/>
    <mergeCell ref="F4:G4"/>
    <mergeCell ref="H4:H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C41:F41"/>
    <mergeCell ref="B43:C43"/>
    <mergeCell ref="E43:H43"/>
    <mergeCell ref="O4:O5"/>
    <mergeCell ref="P4:P5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scale="52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X30"/>
  <sheetViews>
    <sheetView showGridLines="0" zoomScale="75" zoomScaleNormal="75" zoomScaleSheetLayoutView="86" zoomScalePageLayoutView="0" workbookViewId="0" topLeftCell="A1">
      <selection activeCell="B23" sqref="B23"/>
    </sheetView>
  </sheetViews>
  <sheetFormatPr defaultColWidth="9.140625" defaultRowHeight="12.75"/>
  <cols>
    <col min="1" max="1" width="3.140625" style="2" customWidth="1"/>
    <col min="2" max="2" width="9.140625" style="2" customWidth="1"/>
    <col min="3" max="3" width="50.7109375" style="2" customWidth="1"/>
    <col min="4" max="5" width="12.7109375" style="2" customWidth="1"/>
    <col min="6" max="6" width="15.421875" style="2" customWidth="1"/>
    <col min="7" max="8" width="12.7109375" style="2" customWidth="1"/>
    <col min="9" max="9" width="15.421875" style="2" customWidth="1"/>
    <col min="10" max="11" width="12.7109375" style="2" customWidth="1"/>
    <col min="12" max="12" width="15.421875" style="2" customWidth="1"/>
    <col min="13" max="13" width="35.00390625" style="2" customWidth="1"/>
    <col min="14" max="14" width="14.7109375" style="2" customWidth="1"/>
    <col min="15" max="15" width="15.8515625" style="2" customWidth="1"/>
    <col min="16" max="16" width="12.28125" style="2" customWidth="1"/>
    <col min="17" max="17" width="13.421875" style="2" customWidth="1"/>
    <col min="18" max="18" width="11.28125" style="2" customWidth="1"/>
    <col min="19" max="19" width="12.421875" style="2" customWidth="1"/>
    <col min="20" max="20" width="14.421875" style="2" customWidth="1"/>
    <col min="21" max="21" width="15.140625" style="2" customWidth="1"/>
    <col min="22" max="22" width="11.28125" style="2" customWidth="1"/>
    <col min="23" max="23" width="13.140625" style="2" customWidth="1"/>
    <col min="24" max="24" width="13.00390625" style="2" customWidth="1"/>
    <col min="25" max="25" width="14.140625" style="2" customWidth="1"/>
    <col min="26" max="26" width="26.57421875" style="2" customWidth="1"/>
    <col min="27" max="16384" width="9.140625" style="2" customWidth="1"/>
  </cols>
  <sheetData>
    <row r="2" ht="18.75">
      <c r="L2" s="139" t="s">
        <v>208</v>
      </c>
    </row>
    <row r="4" spans="2:15" ht="18.75">
      <c r="B4" s="638" t="s">
        <v>38</v>
      </c>
      <c r="C4" s="638"/>
      <c r="D4" s="638"/>
      <c r="E4" s="638"/>
      <c r="F4" s="638"/>
      <c r="G4" s="638"/>
      <c r="H4" s="638"/>
      <c r="I4" s="638"/>
      <c r="J4" s="638"/>
      <c r="K4" s="638"/>
      <c r="L4" s="638"/>
      <c r="M4" s="16"/>
      <c r="N4" s="16"/>
      <c r="O4" s="16"/>
    </row>
    <row r="5" spans="3:14" ht="16.5" customHeight="1" thickBot="1"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"/>
    </row>
    <row r="6" spans="2:24" ht="25.5" customHeight="1">
      <c r="B6" s="642" t="s">
        <v>4</v>
      </c>
      <c r="C6" s="642" t="s">
        <v>124</v>
      </c>
      <c r="D6" s="644" t="s">
        <v>261</v>
      </c>
      <c r="E6" s="645"/>
      <c r="F6" s="646"/>
      <c r="G6" s="644" t="s">
        <v>262</v>
      </c>
      <c r="H6" s="645"/>
      <c r="I6" s="646"/>
      <c r="J6" s="645" t="s">
        <v>212</v>
      </c>
      <c r="K6" s="645"/>
      <c r="L6" s="646"/>
      <c r="M6" s="18"/>
      <c r="N6" s="18"/>
      <c r="O6" s="612"/>
      <c r="P6" s="613"/>
      <c r="Q6" s="612"/>
      <c r="R6" s="613"/>
      <c r="S6" s="612"/>
      <c r="T6" s="613"/>
      <c r="U6" s="612"/>
      <c r="V6" s="613"/>
      <c r="W6" s="613"/>
      <c r="X6" s="613"/>
    </row>
    <row r="7" spans="2:24" ht="36.75" customHeight="1" thickBot="1">
      <c r="B7" s="643"/>
      <c r="C7" s="643"/>
      <c r="D7" s="647"/>
      <c r="E7" s="648"/>
      <c r="F7" s="649"/>
      <c r="G7" s="647"/>
      <c r="H7" s="648"/>
      <c r="I7" s="649"/>
      <c r="J7" s="648"/>
      <c r="K7" s="648"/>
      <c r="L7" s="649"/>
      <c r="M7" s="17"/>
      <c r="N7" s="18"/>
      <c r="O7" s="612"/>
      <c r="P7" s="612"/>
      <c r="Q7" s="612"/>
      <c r="R7" s="612"/>
      <c r="S7" s="612"/>
      <c r="T7" s="613"/>
      <c r="U7" s="612"/>
      <c r="V7" s="613"/>
      <c r="W7" s="613"/>
      <c r="X7" s="613"/>
    </row>
    <row r="8" spans="2:24" s="23" customFormat="1" ht="36.75" customHeight="1">
      <c r="B8" s="121"/>
      <c r="C8" s="200" t="s">
        <v>780</v>
      </c>
      <c r="D8" s="639">
        <v>273</v>
      </c>
      <c r="E8" s="640"/>
      <c r="F8" s="641"/>
      <c r="G8" s="639">
        <v>20</v>
      </c>
      <c r="H8" s="640"/>
      <c r="I8" s="641"/>
      <c r="J8" s="639">
        <v>8</v>
      </c>
      <c r="K8" s="640"/>
      <c r="L8" s="641"/>
      <c r="M8" s="28"/>
      <c r="N8" s="28"/>
      <c r="O8" s="29"/>
      <c r="P8" s="29"/>
      <c r="Q8" s="29"/>
      <c r="R8" s="29"/>
      <c r="S8" s="29"/>
      <c r="T8" s="24"/>
      <c r="U8" s="29"/>
      <c r="V8" s="24"/>
      <c r="W8" s="24"/>
      <c r="X8" s="24"/>
    </row>
    <row r="9" spans="2:12" s="23" customFormat="1" ht="24.75" customHeight="1">
      <c r="B9" s="122"/>
      <c r="C9" s="201" t="s">
        <v>18</v>
      </c>
      <c r="D9" s="631"/>
      <c r="E9" s="632"/>
      <c r="F9" s="633"/>
      <c r="G9" s="634"/>
      <c r="H9" s="632"/>
      <c r="I9" s="633"/>
      <c r="J9" s="634"/>
      <c r="K9" s="632"/>
      <c r="L9" s="633"/>
    </row>
    <row r="10" spans="2:12" s="23" customFormat="1" ht="24.75" customHeight="1">
      <c r="B10" s="122" t="s">
        <v>53</v>
      </c>
      <c r="C10" s="461" t="s">
        <v>781</v>
      </c>
      <c r="D10" s="631">
        <v>6</v>
      </c>
      <c r="E10" s="632"/>
      <c r="F10" s="633"/>
      <c r="G10" s="631">
        <v>2</v>
      </c>
      <c r="H10" s="632"/>
      <c r="I10" s="633"/>
      <c r="J10" s="631">
        <v>4</v>
      </c>
      <c r="K10" s="632"/>
      <c r="L10" s="633"/>
    </row>
    <row r="11" spans="2:12" s="23" customFormat="1" ht="33" customHeight="1">
      <c r="B11" s="458" t="s">
        <v>54</v>
      </c>
      <c r="C11" s="462" t="s">
        <v>782</v>
      </c>
      <c r="D11" s="631">
        <v>3</v>
      </c>
      <c r="E11" s="632"/>
      <c r="F11" s="633"/>
      <c r="G11" s="631">
        <v>0</v>
      </c>
      <c r="H11" s="632"/>
      <c r="I11" s="633"/>
      <c r="J11" s="631"/>
      <c r="K11" s="632"/>
      <c r="L11" s="633"/>
    </row>
    <row r="12" spans="2:12" s="23" customFormat="1" ht="41.25" customHeight="1">
      <c r="B12" s="122" t="s">
        <v>55</v>
      </c>
      <c r="C12" s="463" t="s">
        <v>783</v>
      </c>
      <c r="D12" s="631">
        <v>0</v>
      </c>
      <c r="E12" s="632"/>
      <c r="F12" s="633"/>
      <c r="G12" s="634">
        <v>5</v>
      </c>
      <c r="H12" s="632"/>
      <c r="I12" s="633"/>
      <c r="J12" s="634">
        <v>0</v>
      </c>
      <c r="K12" s="632"/>
      <c r="L12" s="633"/>
    </row>
    <row r="13" spans="2:12" s="23" customFormat="1" ht="30.75" customHeight="1">
      <c r="B13" s="123"/>
      <c r="C13" s="202"/>
      <c r="D13" s="452"/>
      <c r="E13" s="453">
        <v>9</v>
      </c>
      <c r="F13" s="454"/>
      <c r="G13" s="452"/>
      <c r="H13" s="453">
        <v>7</v>
      </c>
      <c r="I13" s="454"/>
      <c r="J13" s="455"/>
      <c r="K13" s="453">
        <v>4</v>
      </c>
      <c r="L13" s="454"/>
    </row>
    <row r="14" spans="2:12" s="23" customFormat="1" ht="33.75" customHeight="1">
      <c r="B14" s="122"/>
      <c r="C14" s="201" t="s">
        <v>19</v>
      </c>
      <c r="D14" s="631"/>
      <c r="E14" s="632"/>
      <c r="F14" s="633"/>
      <c r="G14" s="634"/>
      <c r="H14" s="632"/>
      <c r="I14" s="633"/>
      <c r="J14" s="634"/>
      <c r="K14" s="632"/>
      <c r="L14" s="633"/>
    </row>
    <row r="15" spans="2:12" s="23" customFormat="1" ht="34.5" customHeight="1">
      <c r="B15" s="122" t="s">
        <v>53</v>
      </c>
      <c r="C15" s="456" t="s">
        <v>783</v>
      </c>
      <c r="D15" s="631">
        <v>5</v>
      </c>
      <c r="E15" s="632"/>
      <c r="F15" s="633"/>
      <c r="G15" s="634">
        <v>0</v>
      </c>
      <c r="H15" s="632"/>
      <c r="I15" s="633"/>
      <c r="J15" s="634">
        <v>0</v>
      </c>
      <c r="K15" s="632"/>
      <c r="L15" s="633"/>
    </row>
    <row r="16" spans="2:12" s="23" customFormat="1" ht="24.75" customHeight="1">
      <c r="B16" s="458" t="s">
        <v>54</v>
      </c>
      <c r="C16" s="457" t="s">
        <v>784</v>
      </c>
      <c r="D16" s="631">
        <v>0</v>
      </c>
      <c r="E16" s="632"/>
      <c r="F16" s="633"/>
      <c r="G16" s="631">
        <v>9</v>
      </c>
      <c r="H16" s="632"/>
      <c r="I16" s="633"/>
      <c r="J16" s="631"/>
      <c r="K16" s="632"/>
      <c r="L16" s="633"/>
    </row>
    <row r="17" spans="2:12" s="23" customFormat="1" ht="24.75" customHeight="1">
      <c r="B17" s="124" t="s">
        <v>55</v>
      </c>
      <c r="C17" s="459" t="s">
        <v>785</v>
      </c>
      <c r="D17" s="631">
        <v>2</v>
      </c>
      <c r="E17" s="632"/>
      <c r="F17" s="633"/>
      <c r="G17" s="634">
        <v>0</v>
      </c>
      <c r="H17" s="632"/>
      <c r="I17" s="633"/>
      <c r="J17" s="634">
        <v>4</v>
      </c>
      <c r="K17" s="632"/>
      <c r="L17" s="633"/>
    </row>
    <row r="18" spans="2:12" s="23" customFormat="1" ht="24.75" customHeight="1" thickBot="1">
      <c r="B18" s="122" t="s">
        <v>56</v>
      </c>
      <c r="C18" s="460" t="s">
        <v>786</v>
      </c>
      <c r="D18" s="635">
        <v>0</v>
      </c>
      <c r="E18" s="636"/>
      <c r="F18" s="637"/>
      <c r="G18" s="634">
        <v>0</v>
      </c>
      <c r="H18" s="632"/>
      <c r="I18" s="633"/>
      <c r="J18" s="634">
        <v>0</v>
      </c>
      <c r="K18" s="632"/>
      <c r="L18" s="633"/>
    </row>
    <row r="19" spans="2:12" s="23" customFormat="1" ht="39" customHeight="1" thickBot="1">
      <c r="B19" s="627"/>
      <c r="C19" s="629" t="s">
        <v>787</v>
      </c>
      <c r="D19" s="195" t="s">
        <v>240</v>
      </c>
      <c r="E19" s="196" t="s">
        <v>238</v>
      </c>
      <c r="F19" s="197" t="s">
        <v>239</v>
      </c>
      <c r="G19" s="198" t="s">
        <v>240</v>
      </c>
      <c r="H19" s="196" t="s">
        <v>238</v>
      </c>
      <c r="I19" s="199" t="s">
        <v>239</v>
      </c>
      <c r="J19" s="195" t="s">
        <v>240</v>
      </c>
      <c r="K19" s="196" t="s">
        <v>238</v>
      </c>
      <c r="L19" s="199" t="s">
        <v>239</v>
      </c>
    </row>
    <row r="20" spans="2:12" s="23" customFormat="1" ht="24.75" customHeight="1" thickBot="1">
      <c r="B20" s="628"/>
      <c r="C20" s="630"/>
      <c r="D20" s="271">
        <v>271</v>
      </c>
      <c r="E20" s="272">
        <v>70</v>
      </c>
      <c r="F20" s="272">
        <v>201</v>
      </c>
      <c r="G20" s="273">
        <v>22</v>
      </c>
      <c r="H20" s="272">
        <v>8</v>
      </c>
      <c r="I20" s="274">
        <v>14</v>
      </c>
      <c r="J20" s="271">
        <v>8</v>
      </c>
      <c r="K20" s="272">
        <v>2</v>
      </c>
      <c r="L20" s="274">
        <v>6</v>
      </c>
    </row>
    <row r="21" s="23" customFormat="1" ht="24.75" customHeight="1">
      <c r="C21" s="23" t="s">
        <v>213</v>
      </c>
    </row>
    <row r="22" spans="2:12" s="16" customFormat="1" ht="36.75" customHeight="1">
      <c r="B22" s="23"/>
      <c r="C22" s="23" t="s">
        <v>570</v>
      </c>
      <c r="D22" s="23"/>
      <c r="E22" s="23"/>
      <c r="F22" s="23"/>
      <c r="G22" s="23"/>
      <c r="H22" s="23"/>
      <c r="I22" s="23"/>
      <c r="J22" s="23"/>
      <c r="K22" s="23"/>
      <c r="L22" s="23"/>
    </row>
    <row r="23" spans="1:12" s="16" customFormat="1" ht="36.75" customHeight="1">
      <c r="A23" s="23"/>
      <c r="B23" s="2" t="s">
        <v>912</v>
      </c>
      <c r="C23" s="2"/>
      <c r="D23" s="2"/>
      <c r="E23" s="2"/>
      <c r="F23" s="2"/>
      <c r="G23" s="2" t="s">
        <v>711</v>
      </c>
      <c r="H23" s="2"/>
      <c r="I23" s="2" t="s">
        <v>788</v>
      </c>
      <c r="J23" s="2"/>
      <c r="K23" s="2"/>
      <c r="L23" s="2"/>
    </row>
    <row r="24" spans="2:12" s="23" customFormat="1" ht="18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s="23" customFormat="1" ht="18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s="23" customFormat="1" ht="18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="23" customFormat="1" ht="18.75"/>
    <row r="28" s="23" customFormat="1" ht="18.75" customHeight="1"/>
    <row r="29" spans="13:14" s="23" customFormat="1" ht="18.75">
      <c r="M29" s="650"/>
      <c r="N29" s="650"/>
    </row>
    <row r="30" spans="4:12" ht="18.75">
      <c r="D30" s="120"/>
      <c r="E30" s="120"/>
      <c r="F30" s="120"/>
      <c r="G30" s="120"/>
      <c r="H30" s="120"/>
      <c r="I30" s="120"/>
      <c r="J30" s="120"/>
      <c r="K30" s="120"/>
      <c r="L30" s="120"/>
    </row>
  </sheetData>
  <sheetProtection password="E06D" sheet="1" objects="1" scenarios="1"/>
  <mergeCells count="49">
    <mergeCell ref="W6:W7"/>
    <mergeCell ref="X6:X7"/>
    <mergeCell ref="O6:O7"/>
    <mergeCell ref="P6:P7"/>
    <mergeCell ref="Q6:Q7"/>
    <mergeCell ref="R6:R7"/>
    <mergeCell ref="S6:S7"/>
    <mergeCell ref="T6:T7"/>
    <mergeCell ref="V6:V7"/>
    <mergeCell ref="M29:N29"/>
    <mergeCell ref="G6:I7"/>
    <mergeCell ref="J6:L7"/>
    <mergeCell ref="U6:U7"/>
    <mergeCell ref="G11:I11"/>
    <mergeCell ref="G12:I12"/>
    <mergeCell ref="G14:I14"/>
    <mergeCell ref="J11:L11"/>
    <mergeCell ref="J12:L12"/>
    <mergeCell ref="G15:I15"/>
    <mergeCell ref="J15:L15"/>
    <mergeCell ref="G8:I8"/>
    <mergeCell ref="J8:L8"/>
    <mergeCell ref="G9:I9"/>
    <mergeCell ref="G10:I10"/>
    <mergeCell ref="B4:L4"/>
    <mergeCell ref="D16:F16"/>
    <mergeCell ref="D17:F17"/>
    <mergeCell ref="J14:L14"/>
    <mergeCell ref="D14:F14"/>
    <mergeCell ref="D8:F8"/>
    <mergeCell ref="D9:F9"/>
    <mergeCell ref="D10:F10"/>
    <mergeCell ref="D11:F11"/>
    <mergeCell ref="D12:F12"/>
    <mergeCell ref="B6:B7"/>
    <mergeCell ref="C6:C7"/>
    <mergeCell ref="D6:F7"/>
    <mergeCell ref="D15:F15"/>
    <mergeCell ref="J9:L9"/>
    <mergeCell ref="J10:L10"/>
    <mergeCell ref="B19:B20"/>
    <mergeCell ref="C19:C20"/>
    <mergeCell ref="J16:L16"/>
    <mergeCell ref="J17:L17"/>
    <mergeCell ref="J18:L18"/>
    <mergeCell ref="D18:F18"/>
    <mergeCell ref="G16:I16"/>
    <mergeCell ref="G17:I17"/>
    <mergeCell ref="G18:I18"/>
  </mergeCells>
  <printOptions/>
  <pageMargins left="0.4724409448818898" right="0.3937007874015748" top="0.984251968503937" bottom="0.984251968503937" header="0.5118110236220472" footer="0.5118110236220472"/>
  <pageSetup horizontalDpi="600" verticalDpi="6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1:J17"/>
  <sheetViews>
    <sheetView showGridLines="0" zoomScaleSheetLayoutView="86" zoomScalePageLayoutView="0" workbookViewId="0" topLeftCell="A1">
      <selection activeCell="I15" sqref="I15"/>
    </sheetView>
  </sheetViews>
  <sheetFormatPr defaultColWidth="9.140625" defaultRowHeight="12.75"/>
  <cols>
    <col min="1" max="1" width="3.421875" style="0" customWidth="1"/>
    <col min="2" max="2" width="18.140625" style="0" customWidth="1"/>
    <col min="3" max="3" width="33.57421875" style="0" customWidth="1"/>
    <col min="4" max="4" width="19.140625" style="0" customWidth="1"/>
    <col min="5" max="5" width="20.7109375" style="0" customWidth="1"/>
    <col min="6" max="6" width="18.28125" style="0" customWidth="1"/>
    <col min="7" max="7" width="18.8515625" style="0" customWidth="1"/>
  </cols>
  <sheetData>
    <row r="1" spans="7:10" ht="31.5" customHeight="1">
      <c r="G1" s="138"/>
      <c r="I1" s="652" t="s">
        <v>207</v>
      </c>
      <c r="J1" s="652"/>
    </row>
    <row r="2" ht="15.75">
      <c r="G2" s="138"/>
    </row>
    <row r="4" spans="2:7" ht="18.75">
      <c r="B4" s="655" t="s">
        <v>911</v>
      </c>
      <c r="C4" s="655"/>
      <c r="D4" s="655"/>
      <c r="E4" s="655"/>
      <c r="F4" s="655"/>
      <c r="G4" s="655"/>
    </row>
    <row r="5" spans="2:7" ht="13.5" thickBot="1">
      <c r="B5" s="82"/>
      <c r="C5" s="83"/>
      <c r="D5" s="83"/>
      <c r="E5" s="83"/>
      <c r="F5" s="83"/>
      <c r="G5" s="81" t="s">
        <v>3</v>
      </c>
    </row>
    <row r="6" spans="2:7" ht="22.5" customHeight="1" thickBot="1">
      <c r="B6" s="656"/>
      <c r="C6" s="657"/>
      <c r="D6" s="660" t="s">
        <v>0</v>
      </c>
      <c r="E6" s="661"/>
      <c r="F6" s="660" t="s">
        <v>46</v>
      </c>
      <c r="G6" s="661"/>
    </row>
    <row r="7" spans="2:7" ht="22.5" customHeight="1" thickBot="1">
      <c r="B7" s="658"/>
      <c r="C7" s="659"/>
      <c r="D7" s="203" t="s">
        <v>219</v>
      </c>
      <c r="E7" s="204" t="s">
        <v>220</v>
      </c>
      <c r="F7" s="203" t="s">
        <v>219</v>
      </c>
      <c r="G7" s="204" t="s">
        <v>220</v>
      </c>
    </row>
    <row r="8" spans="2:7" ht="30" customHeight="1">
      <c r="B8" s="662" t="s">
        <v>221</v>
      </c>
      <c r="C8" s="84" t="s">
        <v>255</v>
      </c>
      <c r="D8" s="132">
        <v>67286</v>
      </c>
      <c r="E8" s="133">
        <v>49339</v>
      </c>
      <c r="F8" s="132">
        <v>66263</v>
      </c>
      <c r="G8" s="133">
        <v>48622</v>
      </c>
    </row>
    <row r="9" spans="2:7" ht="30" customHeight="1">
      <c r="B9" s="662"/>
      <c r="C9" s="131" t="s">
        <v>256</v>
      </c>
      <c r="D9" s="134">
        <v>166067</v>
      </c>
      <c r="E9" s="135">
        <v>118584</v>
      </c>
      <c r="F9" s="134">
        <v>164022</v>
      </c>
      <c r="G9" s="135">
        <v>117151</v>
      </c>
    </row>
    <row r="10" spans="2:7" ht="30" customHeight="1" thickBot="1">
      <c r="B10" s="663"/>
      <c r="C10" s="85" t="s">
        <v>257</v>
      </c>
      <c r="D10" s="136">
        <v>91281</v>
      </c>
      <c r="E10" s="137">
        <v>66159</v>
      </c>
      <c r="F10" s="136">
        <v>85935</v>
      </c>
      <c r="G10" s="137">
        <v>62368</v>
      </c>
    </row>
    <row r="11" spans="2:7" ht="30" customHeight="1">
      <c r="B11" s="653" t="s">
        <v>222</v>
      </c>
      <c r="C11" s="84" t="s">
        <v>255</v>
      </c>
      <c r="D11" s="132">
        <v>222000</v>
      </c>
      <c r="E11" s="133">
        <v>157793</v>
      </c>
      <c r="F11" s="132">
        <v>212949</v>
      </c>
      <c r="G11" s="133">
        <v>151449</v>
      </c>
    </row>
    <row r="12" spans="2:7" ht="30" customHeight="1">
      <c r="B12" s="653"/>
      <c r="C12" s="131" t="s">
        <v>256</v>
      </c>
      <c r="D12" s="134">
        <v>225000</v>
      </c>
      <c r="E12" s="135">
        <v>159896</v>
      </c>
      <c r="F12" s="134">
        <v>219510</v>
      </c>
      <c r="G12" s="135">
        <v>156148</v>
      </c>
    </row>
    <row r="13" spans="2:7" ht="30" customHeight="1" thickBot="1">
      <c r="B13" s="654"/>
      <c r="C13" s="85" t="s">
        <v>257</v>
      </c>
      <c r="D13" s="136">
        <v>223667</v>
      </c>
      <c r="E13" s="137">
        <v>158962</v>
      </c>
      <c r="F13" s="136">
        <v>218090</v>
      </c>
      <c r="G13" s="137">
        <v>155080</v>
      </c>
    </row>
    <row r="14" ht="13.5" customHeight="1"/>
    <row r="15" ht="12.75">
      <c r="B15" s="148" t="s">
        <v>572</v>
      </c>
    </row>
    <row r="17" spans="2:7" ht="12.75">
      <c r="B17" s="651" t="s">
        <v>910</v>
      </c>
      <c r="C17" s="651"/>
      <c r="D17" s="651"/>
      <c r="E17" s="651"/>
      <c r="F17" s="651"/>
      <c r="G17" s="651"/>
    </row>
    <row r="20" ht="13.5" customHeight="1"/>
    <row r="25" ht="36.75" customHeight="1"/>
    <row r="31" ht="18.75" customHeight="1"/>
  </sheetData>
  <sheetProtection password="E06D" sheet="1" objects="1" scenarios="1"/>
  <mergeCells count="8">
    <mergeCell ref="B17:G17"/>
    <mergeCell ref="I1:J1"/>
    <mergeCell ref="B11:B13"/>
    <mergeCell ref="B4:G4"/>
    <mergeCell ref="B6:C7"/>
    <mergeCell ref="D6:E6"/>
    <mergeCell ref="F6:G6"/>
    <mergeCell ref="B8:B10"/>
  </mergeCells>
  <printOptions horizontalCentered="1"/>
  <pageMargins left="0.4724409448818898" right="0.3937007874015748" top="0.984251968503937" bottom="0.984251968503937" header="0.5118110236220472" footer="0.5118110236220472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L37"/>
  <sheetViews>
    <sheetView showGridLines="0" zoomScale="85" zoomScaleNormal="85" zoomScalePageLayoutView="0" workbookViewId="0" topLeftCell="A10">
      <selection activeCell="B28" sqref="B28"/>
    </sheetView>
  </sheetViews>
  <sheetFormatPr defaultColWidth="9.140625" defaultRowHeight="12.75"/>
  <cols>
    <col min="1" max="1" width="2.7109375" style="8" customWidth="1"/>
    <col min="2" max="2" width="39.00390625" style="8" customWidth="1"/>
    <col min="3" max="3" width="20.8515625" style="8" customWidth="1"/>
    <col min="4" max="9" width="30.140625" style="8" customWidth="1"/>
    <col min="10" max="10" width="18.8515625" style="8" customWidth="1"/>
    <col min="11" max="11" width="15.57421875" style="8" customWidth="1"/>
    <col min="12" max="16384" width="9.140625" style="8" customWidth="1"/>
  </cols>
  <sheetData>
    <row r="1" spans="2:9" ht="15.75">
      <c r="B1" s="5"/>
      <c r="C1" s="5"/>
      <c r="D1" s="5"/>
      <c r="E1" s="5"/>
      <c r="F1" s="5"/>
      <c r="G1" s="5"/>
      <c r="H1" s="5"/>
      <c r="I1" s="6" t="s">
        <v>206</v>
      </c>
    </row>
    <row r="2" spans="2:9" ht="15.75">
      <c r="B2" s="5"/>
      <c r="C2" s="5"/>
      <c r="D2" s="5"/>
      <c r="E2" s="5"/>
      <c r="F2" s="5"/>
      <c r="G2" s="5"/>
      <c r="H2" s="5"/>
      <c r="I2" s="6"/>
    </row>
    <row r="3" spans="2:11" ht="20.25" customHeight="1">
      <c r="B3" s="675" t="s">
        <v>668</v>
      </c>
      <c r="C3" s="675"/>
      <c r="D3" s="675"/>
      <c r="E3" s="675"/>
      <c r="F3" s="675"/>
      <c r="G3" s="675"/>
      <c r="H3" s="675"/>
      <c r="I3" s="675"/>
      <c r="J3" s="275"/>
      <c r="K3" s="5"/>
    </row>
    <row r="4" spans="2:9" ht="16.5" thickBot="1">
      <c r="B4" s="86"/>
      <c r="C4" s="86"/>
      <c r="D4" s="86"/>
      <c r="E4" s="86"/>
      <c r="F4" s="86"/>
      <c r="G4" s="86"/>
      <c r="I4" s="87" t="s">
        <v>3</v>
      </c>
    </row>
    <row r="5" spans="2:9" s="30" customFormat="1" ht="44.25" customHeight="1" thickBot="1">
      <c r="B5" s="676" t="s">
        <v>741</v>
      </c>
      <c r="C5" s="677"/>
      <c r="D5" s="677"/>
      <c r="E5" s="677"/>
      <c r="F5" s="677"/>
      <c r="G5" s="677"/>
      <c r="H5" s="678"/>
      <c r="I5" s="673" t="s">
        <v>227</v>
      </c>
    </row>
    <row r="6" spans="2:9" s="30" customFormat="1" ht="47.25" customHeight="1" thickBot="1">
      <c r="B6" s="151" t="s">
        <v>667</v>
      </c>
      <c r="C6" s="205" t="s">
        <v>224</v>
      </c>
      <c r="D6" s="205" t="s">
        <v>260</v>
      </c>
      <c r="E6" s="205" t="s">
        <v>214</v>
      </c>
      <c r="F6" s="206" t="s">
        <v>215</v>
      </c>
      <c r="G6" s="205" t="s">
        <v>216</v>
      </c>
      <c r="H6" s="205" t="s">
        <v>217</v>
      </c>
      <c r="I6" s="674"/>
    </row>
    <row r="7" spans="2:9" s="30" customFormat="1" ht="19.5" customHeight="1">
      <c r="B7" s="342" t="s">
        <v>742</v>
      </c>
      <c r="C7" s="343">
        <v>4512</v>
      </c>
      <c r="D7" s="88" t="s">
        <v>743</v>
      </c>
      <c r="E7" s="89">
        <v>0</v>
      </c>
      <c r="F7" s="89">
        <v>17000000</v>
      </c>
      <c r="G7" s="89">
        <v>17000000</v>
      </c>
      <c r="H7" s="89">
        <v>17000000</v>
      </c>
      <c r="I7" s="91">
        <v>0</v>
      </c>
    </row>
    <row r="8" spans="2:9" s="30" customFormat="1" ht="19.5" customHeight="1">
      <c r="B8" s="342" t="s">
        <v>744</v>
      </c>
      <c r="C8" s="343">
        <v>4512</v>
      </c>
      <c r="D8" s="88" t="s">
        <v>743</v>
      </c>
      <c r="E8" s="89">
        <v>0</v>
      </c>
      <c r="F8" s="89">
        <v>30000000</v>
      </c>
      <c r="G8" s="89">
        <v>30000000</v>
      </c>
      <c r="H8" s="89">
        <v>30000000</v>
      </c>
      <c r="I8" s="91">
        <v>0</v>
      </c>
    </row>
    <row r="9" spans="2:9" s="30" customFormat="1" ht="19.5" customHeight="1" thickBot="1">
      <c r="B9" s="88" t="s">
        <v>745</v>
      </c>
      <c r="C9" s="343">
        <v>4512</v>
      </c>
      <c r="D9" s="88" t="s">
        <v>743</v>
      </c>
      <c r="E9" s="89">
        <v>0</v>
      </c>
      <c r="F9" s="89">
        <v>0</v>
      </c>
      <c r="G9" s="89">
        <v>0</v>
      </c>
      <c r="H9" s="89">
        <v>0</v>
      </c>
      <c r="I9" s="91">
        <v>0</v>
      </c>
    </row>
    <row r="10" spans="2:9" s="30" customFormat="1" ht="19.5" customHeight="1" thickBot="1">
      <c r="B10" s="664" t="s">
        <v>259</v>
      </c>
      <c r="C10" s="665"/>
      <c r="D10" s="666"/>
      <c r="E10" s="207">
        <f>SUM(E7:E9)</f>
        <v>0</v>
      </c>
      <c r="F10" s="207">
        <f>SUM(F7:F9)</f>
        <v>47000000</v>
      </c>
      <c r="G10" s="207">
        <f>SUM(G7:G9)</f>
        <v>47000000</v>
      </c>
      <c r="H10" s="207">
        <f>SUM(H7:H9)</f>
        <v>47000000</v>
      </c>
      <c r="I10" s="207">
        <v>0</v>
      </c>
    </row>
    <row r="11" spans="2:9" s="30" customFormat="1" ht="19.5" customHeight="1">
      <c r="B11" s="8"/>
      <c r="C11" s="8"/>
      <c r="D11" s="8"/>
      <c r="E11" s="8"/>
      <c r="F11" s="8"/>
      <c r="G11" s="8"/>
      <c r="H11" s="8"/>
      <c r="I11" s="46"/>
    </row>
    <row r="12" spans="2:9" s="30" customFormat="1" ht="19.5" customHeight="1">
      <c r="B12" s="679" t="s">
        <v>669</v>
      </c>
      <c r="C12" s="679"/>
      <c r="D12" s="679"/>
      <c r="E12" s="679"/>
      <c r="F12" s="679"/>
      <c r="G12" s="679"/>
      <c r="H12" s="679"/>
      <c r="I12" s="79"/>
    </row>
    <row r="13" spans="2:9" s="30" customFormat="1" ht="30" customHeight="1">
      <c r="B13" s="8"/>
      <c r="C13" s="8"/>
      <c r="D13" s="8"/>
      <c r="E13" s="8"/>
      <c r="F13" s="8"/>
      <c r="G13" s="8"/>
      <c r="H13" s="8"/>
      <c r="I13" s="8"/>
    </row>
    <row r="16" ht="15.75">
      <c r="I16" s="78"/>
    </row>
    <row r="17" spans="2:9" ht="16.5" thickBot="1">
      <c r="B17" s="90"/>
      <c r="C17" s="90"/>
      <c r="D17" s="90"/>
      <c r="E17" s="90"/>
      <c r="F17" s="90"/>
      <c r="G17" s="90"/>
      <c r="H17" s="90"/>
      <c r="I17" s="87" t="s">
        <v>3</v>
      </c>
    </row>
    <row r="18" spans="2:9" ht="19.5" thickBot="1">
      <c r="B18" s="668" t="s">
        <v>746</v>
      </c>
      <c r="C18" s="669"/>
      <c r="D18" s="669"/>
      <c r="E18" s="669"/>
      <c r="F18" s="669"/>
      <c r="G18" s="669"/>
      <c r="H18" s="669"/>
      <c r="I18" s="670"/>
    </row>
    <row r="19" spans="2:11" ht="47.25">
      <c r="B19" s="671" t="s">
        <v>223</v>
      </c>
      <c r="C19" s="673" t="s">
        <v>224</v>
      </c>
      <c r="D19" s="673" t="s">
        <v>258</v>
      </c>
      <c r="E19" s="208" t="s">
        <v>45</v>
      </c>
      <c r="F19" s="208" t="s">
        <v>197</v>
      </c>
      <c r="G19" s="208" t="s">
        <v>225</v>
      </c>
      <c r="H19" s="208" t="s">
        <v>198</v>
      </c>
      <c r="I19" s="209" t="s">
        <v>227</v>
      </c>
      <c r="J19" s="78"/>
      <c r="K19" s="78"/>
    </row>
    <row r="20" spans="2:9" ht="16.5" thickBot="1">
      <c r="B20" s="672"/>
      <c r="C20" s="674"/>
      <c r="D20" s="674"/>
      <c r="E20" s="210">
        <v>1</v>
      </c>
      <c r="F20" s="210">
        <v>2</v>
      </c>
      <c r="G20" s="210">
        <v>3</v>
      </c>
      <c r="H20" s="210" t="s">
        <v>199</v>
      </c>
      <c r="I20" s="211">
        <v>5</v>
      </c>
    </row>
    <row r="21" spans="2:12" s="30" customFormat="1" ht="36" customHeight="1">
      <c r="B21" s="342" t="s">
        <v>742</v>
      </c>
      <c r="C21" s="343">
        <v>4512</v>
      </c>
      <c r="D21" s="88" t="s">
        <v>743</v>
      </c>
      <c r="E21" s="89">
        <v>17000000</v>
      </c>
      <c r="F21" s="89">
        <v>16790000</v>
      </c>
      <c r="G21" s="89">
        <v>16790000</v>
      </c>
      <c r="H21" s="89">
        <v>0</v>
      </c>
      <c r="I21" s="91">
        <v>0</v>
      </c>
      <c r="L21" s="31"/>
    </row>
    <row r="22" spans="2:9" s="30" customFormat="1" ht="49.5" customHeight="1" thickBot="1">
      <c r="B22" s="342" t="s">
        <v>744</v>
      </c>
      <c r="C22" s="343">
        <v>4512</v>
      </c>
      <c r="D22" s="88" t="s">
        <v>743</v>
      </c>
      <c r="E22" s="89">
        <v>30000000</v>
      </c>
      <c r="F22" s="89">
        <v>29937500</v>
      </c>
      <c r="G22" s="89">
        <v>29937500</v>
      </c>
      <c r="H22" s="89">
        <v>0</v>
      </c>
      <c r="I22" s="91">
        <v>0</v>
      </c>
    </row>
    <row r="23" spans="2:9" s="30" customFormat="1" ht="19.5" thickBot="1">
      <c r="B23" s="664" t="s">
        <v>259</v>
      </c>
      <c r="C23" s="665"/>
      <c r="D23" s="666"/>
      <c r="E23" s="207">
        <f>SUM(E21:E22)</f>
        <v>47000000</v>
      </c>
      <c r="F23" s="207">
        <f>SUM(F21:F22)</f>
        <v>46727500</v>
      </c>
      <c r="G23" s="207">
        <f>SUM(G21:G22)</f>
        <v>46727500</v>
      </c>
      <c r="H23" s="207">
        <f>SUM(H21:H22)</f>
        <v>0</v>
      </c>
      <c r="I23" s="207">
        <f>SUM(I21:I22)</f>
        <v>0</v>
      </c>
    </row>
    <row r="24" spans="2:9" s="30" customFormat="1" ht="19.5" customHeight="1">
      <c r="B24" s="92"/>
      <c r="C24" s="92"/>
      <c r="D24" s="92"/>
      <c r="E24" s="93"/>
      <c r="F24" s="93"/>
      <c r="G24" s="93"/>
      <c r="H24" s="93"/>
      <c r="I24" s="36"/>
    </row>
    <row r="25" spans="2:9" s="30" customFormat="1" ht="19.5" customHeight="1">
      <c r="B25" s="92"/>
      <c r="C25" s="92"/>
      <c r="D25" s="92"/>
      <c r="E25" s="93"/>
      <c r="F25" s="93"/>
      <c r="G25" s="93"/>
      <c r="H25" s="93"/>
      <c r="I25" s="36"/>
    </row>
    <row r="26" spans="2:9" s="30" customFormat="1" ht="19.5" customHeight="1">
      <c r="B26" s="667" t="s">
        <v>670</v>
      </c>
      <c r="C26" s="667"/>
      <c r="D26" s="667"/>
      <c r="E26" s="667"/>
      <c r="F26" s="667"/>
      <c r="G26" s="667"/>
      <c r="H26" s="667"/>
      <c r="I26" s="36"/>
    </row>
    <row r="27" spans="2:9" s="30" customFormat="1" ht="19.5" customHeight="1">
      <c r="B27" s="667" t="s">
        <v>572</v>
      </c>
      <c r="C27" s="667"/>
      <c r="D27" s="667"/>
      <c r="E27" s="667"/>
      <c r="F27" s="667"/>
      <c r="G27" s="667"/>
      <c r="H27" s="667"/>
      <c r="I27" s="36"/>
    </row>
    <row r="28" spans="2:9" s="30" customFormat="1" ht="19.5" customHeight="1">
      <c r="B28" s="344" t="s">
        <v>912</v>
      </c>
      <c r="C28" s="92"/>
      <c r="D28" s="92"/>
      <c r="E28" s="345" t="s">
        <v>711</v>
      </c>
      <c r="F28" s="93"/>
      <c r="G28" s="345" t="s">
        <v>908</v>
      </c>
      <c r="H28" s="93"/>
      <c r="I28" s="36"/>
    </row>
    <row r="29" spans="2:9" s="30" customFormat="1" ht="19.5" customHeight="1">
      <c r="B29" s="92"/>
      <c r="C29" s="92"/>
      <c r="D29" s="92"/>
      <c r="E29" s="93"/>
      <c r="F29" s="93"/>
      <c r="G29" s="93"/>
      <c r="H29" s="93"/>
      <c r="I29" s="36"/>
    </row>
    <row r="30" spans="1:9" s="30" customFormat="1" ht="30" customHeight="1">
      <c r="A30" s="8"/>
      <c r="B30" s="8"/>
      <c r="C30" s="8"/>
      <c r="D30" s="8"/>
      <c r="E30" s="8"/>
      <c r="F30" s="8"/>
      <c r="G30" s="8"/>
      <c r="H30" s="8"/>
      <c r="I30" s="8"/>
    </row>
    <row r="31" spans="1:9" s="30" customFormat="1" ht="18.75">
      <c r="A31" s="8"/>
      <c r="B31" s="8"/>
      <c r="C31" s="8"/>
      <c r="D31" s="8"/>
      <c r="E31" s="8"/>
      <c r="F31" s="8"/>
      <c r="G31" s="8"/>
      <c r="H31" s="8"/>
      <c r="I31" s="8"/>
    </row>
    <row r="32" spans="1:9" s="30" customFormat="1" ht="18.75">
      <c r="A32" s="8"/>
      <c r="B32" s="8"/>
      <c r="C32" s="8"/>
      <c r="D32" s="8"/>
      <c r="E32" s="8"/>
      <c r="F32" s="8"/>
      <c r="G32" s="8"/>
      <c r="H32" s="8"/>
      <c r="I32" s="8"/>
    </row>
    <row r="33" spans="1:9" s="30" customFormat="1" ht="18" customHeight="1">
      <c r="A33" s="8"/>
      <c r="B33" s="8"/>
      <c r="C33" s="8"/>
      <c r="D33" s="8"/>
      <c r="E33" s="8"/>
      <c r="F33" s="8"/>
      <c r="G33" s="8"/>
      <c r="H33" s="8"/>
      <c r="I33" s="8"/>
    </row>
    <row r="34" spans="1:9" s="30" customFormat="1" ht="18.75">
      <c r="A34" s="8"/>
      <c r="B34" s="8"/>
      <c r="C34" s="8"/>
      <c r="D34" s="8"/>
      <c r="E34" s="8"/>
      <c r="F34" s="8"/>
      <c r="G34" s="8"/>
      <c r="H34" s="8"/>
      <c r="I34" s="8"/>
    </row>
    <row r="35" spans="1:9" s="30" customFormat="1" ht="18.75">
      <c r="A35" s="8"/>
      <c r="B35" s="8"/>
      <c r="C35" s="8"/>
      <c r="D35" s="8"/>
      <c r="E35" s="8"/>
      <c r="F35" s="8"/>
      <c r="G35" s="8"/>
      <c r="H35" s="8"/>
      <c r="I35" s="8"/>
    </row>
    <row r="36" spans="1:9" s="30" customFormat="1" ht="18.75">
      <c r="A36" s="8"/>
      <c r="B36" s="8"/>
      <c r="C36" s="8"/>
      <c r="D36" s="8"/>
      <c r="E36" s="8"/>
      <c r="F36" s="8"/>
      <c r="G36" s="8"/>
      <c r="H36" s="8"/>
      <c r="I36" s="8"/>
    </row>
    <row r="37" spans="1:9" s="30" customFormat="1" ht="18.75">
      <c r="A37" s="8"/>
      <c r="B37" s="8"/>
      <c r="C37" s="8"/>
      <c r="D37" s="8"/>
      <c r="E37" s="8"/>
      <c r="F37" s="8"/>
      <c r="G37" s="8"/>
      <c r="H37" s="8"/>
      <c r="I37" s="8"/>
    </row>
  </sheetData>
  <sheetProtection password="E06D" sheet="1" objects="1" scenarios="1"/>
  <mergeCells count="12">
    <mergeCell ref="B3:I3"/>
    <mergeCell ref="I5:I6"/>
    <mergeCell ref="B5:H5"/>
    <mergeCell ref="B10:D10"/>
    <mergeCell ref="B12:H12"/>
    <mergeCell ref="B23:D23"/>
    <mergeCell ref="B26:H26"/>
    <mergeCell ref="B27:H27"/>
    <mergeCell ref="B18:I18"/>
    <mergeCell ref="B19:B20"/>
    <mergeCell ref="C19:C20"/>
    <mergeCell ref="D19:D20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P52"/>
  <sheetViews>
    <sheetView showGridLines="0" zoomScaleSheetLayoutView="75" zoomScalePageLayoutView="0" workbookViewId="0" topLeftCell="A2">
      <selection activeCell="K9" sqref="K9"/>
    </sheetView>
  </sheetViews>
  <sheetFormatPr defaultColWidth="9.140625" defaultRowHeight="12.75"/>
  <cols>
    <col min="1" max="1" width="5.57421875" style="2" customWidth="1"/>
    <col min="2" max="2" width="7.28125" style="2" customWidth="1"/>
    <col min="3" max="3" width="22.7109375" style="2" customWidth="1"/>
    <col min="4" max="8" width="20.7109375" style="2" customWidth="1"/>
    <col min="9" max="9" width="18.7109375" style="2" customWidth="1"/>
    <col min="10" max="10" width="19.8515625" style="2" customWidth="1"/>
    <col min="11" max="11" width="14.7109375" style="2" customWidth="1"/>
    <col min="12" max="12" width="29.8515625" style="2" customWidth="1"/>
    <col min="13" max="13" width="34.28125" style="2" customWidth="1"/>
    <col min="14" max="14" width="27.140625" style="2" customWidth="1"/>
    <col min="15" max="15" width="36.8515625" style="2" customWidth="1"/>
    <col min="16" max="16384" width="9.140625" style="2" customWidth="1"/>
  </cols>
  <sheetData>
    <row r="1" s="6" customFormat="1" ht="27.75" customHeight="1"/>
    <row r="2" spans="2:15" ht="15.75">
      <c r="B2" s="1"/>
      <c r="H2" s="6"/>
      <c r="K2" s="6" t="s">
        <v>205</v>
      </c>
      <c r="N2" s="691"/>
      <c r="O2" s="691"/>
    </row>
    <row r="3" spans="2:15" ht="15.75">
      <c r="B3" s="1"/>
      <c r="N3" s="1"/>
      <c r="O3" s="7"/>
    </row>
    <row r="4" spans="3:15" ht="15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20.25">
      <c r="B5" s="697" t="s">
        <v>48</v>
      </c>
      <c r="C5" s="697"/>
      <c r="D5" s="697"/>
      <c r="E5" s="697"/>
      <c r="F5" s="697"/>
      <c r="G5" s="697"/>
      <c r="H5" s="697"/>
      <c r="I5" s="697"/>
      <c r="J5" s="1"/>
      <c r="K5" s="1"/>
      <c r="L5" s="1"/>
      <c r="M5" s="1"/>
      <c r="N5" s="1"/>
      <c r="O5" s="1"/>
    </row>
    <row r="6" spans="3:15" ht="15.7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3:16" ht="16.5" thickBot="1">
      <c r="C7" s="10"/>
      <c r="D7" s="10"/>
      <c r="E7" s="10"/>
      <c r="G7" s="10"/>
      <c r="H7" s="10"/>
      <c r="I7" s="35" t="s">
        <v>3</v>
      </c>
      <c r="K7" s="10"/>
      <c r="L7" s="10"/>
      <c r="M7" s="10"/>
      <c r="N7" s="10"/>
      <c r="O7" s="10"/>
      <c r="P7" s="10"/>
    </row>
    <row r="8" spans="2:15" s="13" customFormat="1" ht="32.25" customHeight="1">
      <c r="B8" s="692" t="s">
        <v>4</v>
      </c>
      <c r="C8" s="687" t="s">
        <v>5</v>
      </c>
      <c r="D8" s="689" t="s">
        <v>713</v>
      </c>
      <c r="E8" s="689" t="s">
        <v>714</v>
      </c>
      <c r="F8" s="689" t="s">
        <v>715</v>
      </c>
      <c r="G8" s="694" t="s">
        <v>739</v>
      </c>
      <c r="H8" s="695"/>
      <c r="I8" s="560" t="s">
        <v>740</v>
      </c>
      <c r="J8" s="11"/>
      <c r="K8" s="11"/>
      <c r="L8" s="11"/>
      <c r="M8" s="11"/>
      <c r="N8" s="11"/>
      <c r="O8" s="12"/>
    </row>
    <row r="9" spans="2:9" s="13" customFormat="1" ht="28.5" customHeight="1" thickBot="1">
      <c r="B9" s="693"/>
      <c r="C9" s="688"/>
      <c r="D9" s="690"/>
      <c r="E9" s="690"/>
      <c r="F9" s="690"/>
      <c r="G9" s="214" t="s">
        <v>0</v>
      </c>
      <c r="H9" s="215" t="s">
        <v>46</v>
      </c>
      <c r="I9" s="696"/>
    </row>
    <row r="10" spans="2:9" s="3" customFormat="1" ht="24" customHeight="1">
      <c r="B10" s="225" t="s">
        <v>53</v>
      </c>
      <c r="C10" s="216" t="s">
        <v>43</v>
      </c>
      <c r="D10" s="222"/>
      <c r="E10" s="222"/>
      <c r="F10" s="222"/>
      <c r="G10" s="222"/>
      <c r="H10" s="222"/>
      <c r="I10" s="221" t="str">
        <f>_xlfn.IFERROR(H10/G10,"  ")</f>
        <v>  </v>
      </c>
    </row>
    <row r="11" spans="2:9" s="3" customFormat="1" ht="24" customHeight="1">
      <c r="B11" s="226" t="s">
        <v>54</v>
      </c>
      <c r="C11" s="217" t="s">
        <v>44</v>
      </c>
      <c r="D11" s="223">
        <v>420000</v>
      </c>
      <c r="E11" s="223">
        <v>420000</v>
      </c>
      <c r="F11" s="223">
        <v>420000</v>
      </c>
      <c r="G11" s="223">
        <v>420000</v>
      </c>
      <c r="H11" s="223">
        <v>420000</v>
      </c>
      <c r="I11" s="326">
        <f>_xlfn.IFERROR(H11/G11,"  ")</f>
        <v>1</v>
      </c>
    </row>
    <row r="12" spans="2:9" s="3" customFormat="1" ht="24" customHeight="1">
      <c r="B12" s="226" t="s">
        <v>55</v>
      </c>
      <c r="C12" s="217" t="s">
        <v>39</v>
      </c>
      <c r="D12" s="223"/>
      <c r="E12" s="223"/>
      <c r="F12" s="223"/>
      <c r="G12" s="223"/>
      <c r="H12" s="223"/>
      <c r="I12" s="219" t="str">
        <f>_xlfn.IFERROR(H12/G12,"  ")</f>
        <v>  </v>
      </c>
    </row>
    <row r="13" spans="2:9" s="3" customFormat="1" ht="24" customHeight="1">
      <c r="B13" s="226" t="s">
        <v>56</v>
      </c>
      <c r="C13" s="217" t="s">
        <v>40</v>
      </c>
      <c r="D13" s="223"/>
      <c r="E13" s="223"/>
      <c r="F13" s="223"/>
      <c r="G13" s="223"/>
      <c r="H13" s="223"/>
      <c r="I13" s="219" t="str">
        <f>_xlfn.IFERROR(H13/G13,"  ")</f>
        <v>  </v>
      </c>
    </row>
    <row r="14" spans="2:9" s="3" customFormat="1" ht="24" customHeight="1">
      <c r="B14" s="226" t="s">
        <v>57</v>
      </c>
      <c r="C14" s="217" t="s">
        <v>41</v>
      </c>
      <c r="D14" s="223">
        <v>280000</v>
      </c>
      <c r="E14" s="223">
        <v>265450</v>
      </c>
      <c r="F14" s="223">
        <v>280000</v>
      </c>
      <c r="G14" s="223">
        <v>280000</v>
      </c>
      <c r="H14" s="223">
        <v>242255</v>
      </c>
      <c r="I14" s="326">
        <f>_xlfn.IFERROR(H14/G14,"  ")</f>
        <v>0.8651964285714285</v>
      </c>
    </row>
    <row r="15" spans="2:9" s="3" customFormat="1" ht="24" customHeight="1">
      <c r="B15" s="226" t="s">
        <v>58</v>
      </c>
      <c r="C15" s="217" t="s">
        <v>42</v>
      </c>
      <c r="D15" s="223">
        <v>240000</v>
      </c>
      <c r="E15" s="223">
        <v>234000</v>
      </c>
      <c r="F15" s="223">
        <v>240000</v>
      </c>
      <c r="G15" s="223">
        <v>240000</v>
      </c>
      <c r="H15" s="223">
        <v>239000</v>
      </c>
      <c r="I15" s="326">
        <f>_xlfn.IFERROR(H15/G15,"  ")</f>
        <v>0.9958333333333333</v>
      </c>
    </row>
    <row r="16" spans="2:9" s="3" customFormat="1" ht="24" customHeight="1" thickBot="1">
      <c r="B16" s="327" t="s">
        <v>59</v>
      </c>
      <c r="C16" s="218" t="s">
        <v>49</v>
      </c>
      <c r="D16" s="224"/>
      <c r="E16" s="224"/>
      <c r="F16" s="224"/>
      <c r="G16" s="224"/>
      <c r="H16" s="224"/>
      <c r="I16" s="220" t="str">
        <f>_xlfn.IFERROR(H16/G16,"  ")</f>
        <v>  </v>
      </c>
    </row>
    <row r="17" spans="2:6" ht="16.5" thickBot="1">
      <c r="B17" s="49"/>
      <c r="C17" s="49"/>
      <c r="D17" s="49"/>
      <c r="E17" s="49"/>
      <c r="F17" s="55"/>
    </row>
    <row r="18" spans="2:11" ht="20.25" customHeight="1">
      <c r="B18" s="681" t="s">
        <v>193</v>
      </c>
      <c r="C18" s="684" t="s">
        <v>43</v>
      </c>
      <c r="D18" s="684"/>
      <c r="E18" s="685"/>
      <c r="F18" s="686" t="s">
        <v>44</v>
      </c>
      <c r="G18" s="684"/>
      <c r="H18" s="685"/>
      <c r="I18" s="686" t="s">
        <v>39</v>
      </c>
      <c r="J18" s="684"/>
      <c r="K18" s="685"/>
    </row>
    <row r="19" spans="2:11" ht="15.75">
      <c r="B19" s="682"/>
      <c r="C19" s="227">
        <v>1</v>
      </c>
      <c r="D19" s="227">
        <v>2</v>
      </c>
      <c r="E19" s="228">
        <v>3</v>
      </c>
      <c r="F19" s="229">
        <v>4</v>
      </c>
      <c r="G19" s="227">
        <v>5</v>
      </c>
      <c r="H19" s="228">
        <v>6</v>
      </c>
      <c r="I19" s="229">
        <v>7</v>
      </c>
      <c r="J19" s="227">
        <v>8</v>
      </c>
      <c r="K19" s="228">
        <v>9</v>
      </c>
    </row>
    <row r="20" spans="2:11" ht="15.75">
      <c r="B20" s="683"/>
      <c r="C20" s="230" t="s">
        <v>194</v>
      </c>
      <c r="D20" s="230" t="s">
        <v>195</v>
      </c>
      <c r="E20" s="231" t="s">
        <v>196</v>
      </c>
      <c r="F20" s="232" t="s">
        <v>194</v>
      </c>
      <c r="G20" s="230" t="s">
        <v>195</v>
      </c>
      <c r="H20" s="231" t="s">
        <v>196</v>
      </c>
      <c r="I20" s="232" t="s">
        <v>194</v>
      </c>
      <c r="J20" s="230" t="s">
        <v>195</v>
      </c>
      <c r="K20" s="231" t="s">
        <v>196</v>
      </c>
    </row>
    <row r="21" spans="2:11" ht="81.75" customHeight="1">
      <c r="B21" s="50">
        <v>1</v>
      </c>
      <c r="C21" s="32"/>
      <c r="D21" s="32"/>
      <c r="E21" s="51"/>
      <c r="F21" s="355" t="s">
        <v>716</v>
      </c>
      <c r="G21" s="328" t="s">
        <v>717</v>
      </c>
      <c r="H21" s="329">
        <v>10000</v>
      </c>
      <c r="I21" s="56"/>
      <c r="J21" s="32"/>
      <c r="K21" s="51"/>
    </row>
    <row r="22" spans="2:11" ht="55.5" customHeight="1">
      <c r="B22" s="50">
        <v>2</v>
      </c>
      <c r="C22" s="32"/>
      <c r="D22" s="32"/>
      <c r="E22" s="51"/>
      <c r="F22" s="355" t="s">
        <v>718</v>
      </c>
      <c r="G22" s="328" t="s">
        <v>719</v>
      </c>
      <c r="H22" s="330">
        <v>60000</v>
      </c>
      <c r="I22" s="56"/>
      <c r="J22" s="32"/>
      <c r="K22" s="51"/>
    </row>
    <row r="23" spans="2:11" ht="72.75" customHeight="1">
      <c r="B23" s="50">
        <v>3</v>
      </c>
      <c r="C23" s="32"/>
      <c r="D23" s="32"/>
      <c r="E23" s="51"/>
      <c r="F23" s="355" t="s">
        <v>720</v>
      </c>
      <c r="G23" s="328" t="s">
        <v>721</v>
      </c>
      <c r="H23" s="329">
        <v>20000</v>
      </c>
      <c r="I23" s="56"/>
      <c r="J23" s="32"/>
      <c r="K23" s="51"/>
    </row>
    <row r="24" spans="2:11" ht="51">
      <c r="B24" s="50">
        <v>4</v>
      </c>
      <c r="C24" s="32"/>
      <c r="D24" s="32"/>
      <c r="E24" s="51"/>
      <c r="F24" s="355" t="s">
        <v>722</v>
      </c>
      <c r="G24" s="328" t="s">
        <v>723</v>
      </c>
      <c r="H24" s="329">
        <v>20000</v>
      </c>
      <c r="I24" s="56"/>
      <c r="J24" s="32"/>
      <c r="K24" s="51"/>
    </row>
    <row r="25" spans="2:11" ht="84.75" customHeight="1">
      <c r="B25" s="50">
        <v>5</v>
      </c>
      <c r="C25" s="32"/>
      <c r="D25" s="32"/>
      <c r="E25" s="51"/>
      <c r="F25" s="356" t="s">
        <v>724</v>
      </c>
      <c r="G25" s="328" t="s">
        <v>725</v>
      </c>
      <c r="H25" s="329">
        <v>20000</v>
      </c>
      <c r="I25" s="56"/>
      <c r="J25" s="32"/>
      <c r="K25" s="51"/>
    </row>
    <row r="26" spans="2:11" ht="54.75" customHeight="1">
      <c r="B26" s="50">
        <v>6</v>
      </c>
      <c r="C26" s="32"/>
      <c r="D26" s="32"/>
      <c r="E26" s="51"/>
      <c r="F26" s="357" t="s">
        <v>718</v>
      </c>
      <c r="G26" s="332" t="s">
        <v>719</v>
      </c>
      <c r="H26" s="333">
        <v>50000</v>
      </c>
      <c r="I26" s="56"/>
      <c r="J26" s="32"/>
      <c r="K26" s="51"/>
    </row>
    <row r="27" spans="2:11" ht="43.5" customHeight="1">
      <c r="B27" s="50">
        <v>7</v>
      </c>
      <c r="C27" s="32"/>
      <c r="D27" s="32"/>
      <c r="E27" s="51"/>
      <c r="F27" s="355" t="s">
        <v>726</v>
      </c>
      <c r="G27" s="328" t="s">
        <v>727</v>
      </c>
      <c r="H27" s="333">
        <v>20000</v>
      </c>
      <c r="I27" s="56"/>
      <c r="J27" s="32"/>
      <c r="K27" s="51"/>
    </row>
    <row r="28" spans="2:11" ht="54.75" customHeight="1">
      <c r="B28" s="50">
        <v>8</v>
      </c>
      <c r="C28" s="32"/>
      <c r="D28" s="32"/>
      <c r="E28" s="51"/>
      <c r="F28" s="358" t="s">
        <v>728</v>
      </c>
      <c r="G28" s="334" t="s">
        <v>729</v>
      </c>
      <c r="H28" s="333">
        <v>15000</v>
      </c>
      <c r="I28" s="56"/>
      <c r="J28" s="32"/>
      <c r="K28" s="51"/>
    </row>
    <row r="29" spans="2:11" ht="91.5" customHeight="1">
      <c r="B29" s="50">
        <v>9</v>
      </c>
      <c r="C29" s="32"/>
      <c r="D29" s="32"/>
      <c r="E29" s="51"/>
      <c r="F29" s="358" t="s">
        <v>730</v>
      </c>
      <c r="G29" s="332" t="s">
        <v>731</v>
      </c>
      <c r="H29" s="333">
        <v>30000</v>
      </c>
      <c r="I29" s="56"/>
      <c r="J29" s="32"/>
      <c r="K29" s="51"/>
    </row>
    <row r="30" spans="2:11" ht="29.25" customHeight="1">
      <c r="B30" s="331">
        <v>10</v>
      </c>
      <c r="C30" s="335"/>
      <c r="D30" s="335"/>
      <c r="E30" s="336"/>
      <c r="F30" s="355" t="s">
        <v>732</v>
      </c>
      <c r="G30" s="332" t="s">
        <v>733</v>
      </c>
      <c r="H30" s="333">
        <v>20000</v>
      </c>
      <c r="I30" s="337"/>
      <c r="J30" s="335"/>
      <c r="K30" s="336"/>
    </row>
    <row r="31" spans="2:11" ht="53.25" customHeight="1">
      <c r="B31" s="331">
        <v>11</v>
      </c>
      <c r="C31" s="335"/>
      <c r="D31" s="335"/>
      <c r="E31" s="336"/>
      <c r="F31" s="355" t="s">
        <v>734</v>
      </c>
      <c r="G31" s="328" t="s">
        <v>735</v>
      </c>
      <c r="H31" s="333">
        <v>10000</v>
      </c>
      <c r="I31" s="337"/>
      <c r="J31" s="335"/>
      <c r="K31" s="336"/>
    </row>
    <row r="32" spans="2:11" ht="61.5" customHeight="1">
      <c r="B32" s="331">
        <v>12</v>
      </c>
      <c r="C32" s="335"/>
      <c r="D32" s="335"/>
      <c r="E32" s="336"/>
      <c r="F32" s="357" t="s">
        <v>736</v>
      </c>
      <c r="G32" s="332" t="s">
        <v>737</v>
      </c>
      <c r="H32" s="329">
        <v>10000</v>
      </c>
      <c r="I32" s="337"/>
      <c r="J32" s="335"/>
      <c r="K32" s="336"/>
    </row>
    <row r="33" spans="2:11" ht="48.75" customHeight="1">
      <c r="B33" s="331">
        <v>13</v>
      </c>
      <c r="C33" s="335"/>
      <c r="D33" s="335"/>
      <c r="E33" s="353"/>
      <c r="F33" s="355" t="s">
        <v>738</v>
      </c>
      <c r="G33" s="332" t="s">
        <v>723</v>
      </c>
      <c r="H33" s="333">
        <v>10000</v>
      </c>
      <c r="I33" s="337"/>
      <c r="J33" s="335"/>
      <c r="K33" s="336"/>
    </row>
    <row r="34" spans="2:11" ht="68.25" customHeight="1">
      <c r="B34" s="331">
        <v>14</v>
      </c>
      <c r="C34" s="335"/>
      <c r="D34" s="335"/>
      <c r="E34" s="353"/>
      <c r="F34" s="359" t="s">
        <v>753</v>
      </c>
      <c r="G34" s="328" t="s">
        <v>750</v>
      </c>
      <c r="H34" s="333">
        <v>10000</v>
      </c>
      <c r="I34" s="337"/>
      <c r="J34" s="335"/>
      <c r="K34" s="336"/>
    </row>
    <row r="35" spans="2:11" ht="61.5" customHeight="1">
      <c r="B35" s="331">
        <v>15</v>
      </c>
      <c r="C35" s="335"/>
      <c r="D35" s="335"/>
      <c r="E35" s="353"/>
      <c r="F35" s="357" t="s">
        <v>751</v>
      </c>
      <c r="G35" s="332" t="s">
        <v>752</v>
      </c>
      <c r="H35" s="333">
        <v>10000</v>
      </c>
      <c r="I35" s="337"/>
      <c r="J35" s="335"/>
      <c r="K35" s="336"/>
    </row>
    <row r="36" spans="2:11" ht="93" customHeight="1">
      <c r="B36" s="331">
        <v>16</v>
      </c>
      <c r="C36" s="335"/>
      <c r="D36" s="335"/>
      <c r="E36" s="353"/>
      <c r="F36" s="357" t="s">
        <v>754</v>
      </c>
      <c r="G36" s="332" t="s">
        <v>755</v>
      </c>
      <c r="H36" s="333">
        <v>10000</v>
      </c>
      <c r="I36" s="337"/>
      <c r="J36" s="335"/>
      <c r="K36" s="336"/>
    </row>
    <row r="37" spans="2:11" ht="66.75" customHeight="1">
      <c r="B37" s="331">
        <v>17</v>
      </c>
      <c r="C37" s="335"/>
      <c r="D37" s="335"/>
      <c r="E37" s="353"/>
      <c r="F37" s="355" t="s">
        <v>757</v>
      </c>
      <c r="G37" s="332" t="s">
        <v>756</v>
      </c>
      <c r="H37" s="333">
        <v>35000</v>
      </c>
      <c r="I37" s="337"/>
      <c r="J37" s="335"/>
      <c r="K37" s="336"/>
    </row>
    <row r="38" spans="2:11" ht="72" customHeight="1">
      <c r="B38" s="331">
        <v>18</v>
      </c>
      <c r="C38" s="335"/>
      <c r="D38" s="335"/>
      <c r="E38" s="353"/>
      <c r="F38" s="358" t="s">
        <v>758</v>
      </c>
      <c r="G38" s="354" t="s">
        <v>764</v>
      </c>
      <c r="H38" s="333">
        <v>10000</v>
      </c>
      <c r="I38" s="337"/>
      <c r="J38" s="335"/>
      <c r="K38" s="336"/>
    </row>
    <row r="39" spans="2:11" ht="61.5" customHeight="1">
      <c r="B39" s="331">
        <v>19</v>
      </c>
      <c r="C39" s="335"/>
      <c r="D39" s="335"/>
      <c r="E39" s="353"/>
      <c r="F39" s="357" t="s">
        <v>716</v>
      </c>
      <c r="G39" s="332" t="s">
        <v>759</v>
      </c>
      <c r="H39" s="333">
        <v>10000</v>
      </c>
      <c r="I39" s="337"/>
      <c r="J39" s="335"/>
      <c r="K39" s="336"/>
    </row>
    <row r="40" spans="2:11" ht="61.5" customHeight="1">
      <c r="B40" s="331"/>
      <c r="C40" s="335"/>
      <c r="D40" s="335"/>
      <c r="E40" s="353"/>
      <c r="F40" s="357" t="s">
        <v>762</v>
      </c>
      <c r="G40" s="332" t="s">
        <v>763</v>
      </c>
      <c r="H40" s="333">
        <v>20000</v>
      </c>
      <c r="I40" s="337"/>
      <c r="J40" s="335"/>
      <c r="K40" s="336"/>
    </row>
    <row r="41" spans="2:11" ht="58.5" customHeight="1" thickBot="1">
      <c r="B41" s="52">
        <v>20</v>
      </c>
      <c r="C41" s="53"/>
      <c r="D41" s="53"/>
      <c r="E41" s="338"/>
      <c r="F41" s="360" t="s">
        <v>760</v>
      </c>
      <c r="G41" s="339" t="s">
        <v>761</v>
      </c>
      <c r="H41" s="340">
        <v>20000</v>
      </c>
      <c r="I41" s="57"/>
      <c r="J41" s="53"/>
      <c r="K41" s="54"/>
    </row>
    <row r="42" spans="2:8" ht="15.75" customHeight="1">
      <c r="B42" s="680" t="s">
        <v>915</v>
      </c>
      <c r="C42" s="680"/>
      <c r="D42" s="680"/>
      <c r="E42" s="680"/>
      <c r="F42" s="680"/>
      <c r="G42" s="680"/>
      <c r="H42" s="680"/>
    </row>
    <row r="43" ht="15.75">
      <c r="B43" s="8"/>
    </row>
    <row r="44" spans="2:7" ht="15.75">
      <c r="B44" s="8"/>
      <c r="C44" s="8"/>
      <c r="D44" s="8"/>
      <c r="E44" s="8"/>
      <c r="G44" s="8"/>
    </row>
    <row r="45" spans="2:8" ht="15.75">
      <c r="B45" s="8"/>
      <c r="C45" s="8"/>
      <c r="E45" s="8"/>
      <c r="H45" s="341"/>
    </row>
    <row r="52" ht="15.75">
      <c r="H52" s="341"/>
    </row>
  </sheetData>
  <sheetProtection password="E06D" sheet="1" objects="1" scenarios="1"/>
  <mergeCells count="14">
    <mergeCell ref="C8:C9"/>
    <mergeCell ref="E8:E9"/>
    <mergeCell ref="N2:O2"/>
    <mergeCell ref="B8:B9"/>
    <mergeCell ref="F8:F9"/>
    <mergeCell ref="G8:H8"/>
    <mergeCell ref="I8:I9"/>
    <mergeCell ref="D8:D9"/>
    <mergeCell ref="B5:I5"/>
    <mergeCell ref="B42:H42"/>
    <mergeCell ref="B18:B20"/>
    <mergeCell ref="C18:E18"/>
    <mergeCell ref="F18:H18"/>
    <mergeCell ref="I18:K18"/>
  </mergeCells>
  <printOptions/>
  <pageMargins left="0.7" right="0.7" top="0.75" bottom="0.75" header="0.3" footer="0.3"/>
  <pageSetup fitToHeight="0" fitToWidth="1" horizontalDpi="600" verticalDpi="600" orientation="portrait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M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421875" style="8" customWidth="1"/>
    <col min="2" max="2" width="12.7109375" style="8" customWidth="1"/>
    <col min="3" max="5" width="15.7109375" style="8" customWidth="1"/>
    <col min="6" max="6" width="17.140625" style="8" customWidth="1"/>
    <col min="7" max="7" width="15.7109375" style="8" customWidth="1"/>
    <col min="8" max="8" width="17.140625" style="8" customWidth="1"/>
    <col min="9" max="9" width="8.7109375" style="8" customWidth="1"/>
    <col min="10" max="10" width="17.7109375" style="8" customWidth="1"/>
    <col min="11" max="11" width="8.7109375" style="8" customWidth="1"/>
    <col min="12" max="12" width="17.7109375" style="8" customWidth="1"/>
    <col min="13" max="13" width="43.00390625" style="8" customWidth="1"/>
    <col min="14" max="14" width="18.421875" style="8" customWidth="1"/>
    <col min="15" max="16384" width="9.140625" style="8" customWidth="1"/>
  </cols>
  <sheetData>
    <row r="1" ht="15.75">
      <c r="M1" s="6" t="s">
        <v>655</v>
      </c>
    </row>
    <row r="2" spans="2:13" ht="20.25">
      <c r="B2" s="697" t="s">
        <v>671</v>
      </c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7"/>
    </row>
    <row r="3" spans="2:13" ht="6.75" customHeight="1">
      <c r="B3" s="294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</row>
    <row r="4" spans="2:13" ht="7.5" customHeight="1">
      <c r="B4" s="293" t="s">
        <v>665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</row>
    <row r="5" spans="2:13" ht="4.5" customHeight="1">
      <c r="B5" s="283" t="s">
        <v>661</v>
      </c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2:13" ht="16.5" thickBot="1">
      <c r="B6" s="734" t="s">
        <v>254</v>
      </c>
      <c r="C6" s="734"/>
      <c r="D6" s="734"/>
      <c r="E6" s="734"/>
      <c r="F6" s="734"/>
      <c r="G6" s="734"/>
      <c r="H6" s="734"/>
      <c r="I6" s="734"/>
      <c r="J6" s="734"/>
      <c r="K6" s="734"/>
      <c r="L6" s="734"/>
      <c r="M6" s="734"/>
    </row>
    <row r="7" spans="1:13" ht="20.25" customHeight="1" thickBot="1">
      <c r="A7" s="59"/>
      <c r="B7" s="764" t="s">
        <v>249</v>
      </c>
      <c r="C7" s="742" t="s">
        <v>228</v>
      </c>
      <c r="D7" s="738"/>
      <c r="E7" s="738"/>
      <c r="F7" s="739"/>
      <c r="G7" s="742" t="s">
        <v>250</v>
      </c>
      <c r="H7" s="739"/>
      <c r="I7" s="736" t="s">
        <v>662</v>
      </c>
      <c r="J7" s="736"/>
      <c r="K7" s="736"/>
      <c r="L7" s="736"/>
      <c r="M7" s="737"/>
    </row>
    <row r="8" spans="1:13" s="36" customFormat="1" ht="18" customHeight="1" thickBot="1">
      <c r="A8" s="58"/>
      <c r="B8" s="764"/>
      <c r="C8" s="743"/>
      <c r="D8" s="740"/>
      <c r="E8" s="740"/>
      <c r="F8" s="741"/>
      <c r="G8" s="743"/>
      <c r="H8" s="741"/>
      <c r="I8" s="660" t="s">
        <v>253</v>
      </c>
      <c r="J8" s="765"/>
      <c r="K8" s="660" t="s">
        <v>663</v>
      </c>
      <c r="L8" s="765"/>
      <c r="M8" s="661"/>
    </row>
    <row r="9" spans="1:13" s="36" customFormat="1" ht="79.5" customHeight="1" thickBot="1">
      <c r="A9" s="58"/>
      <c r="B9" s="740"/>
      <c r="C9" s="233" t="s">
        <v>659</v>
      </c>
      <c r="D9" s="236" t="s">
        <v>660</v>
      </c>
      <c r="E9" s="234" t="s">
        <v>241</v>
      </c>
      <c r="F9" s="204" t="s">
        <v>658</v>
      </c>
      <c r="G9" s="206" t="s">
        <v>251</v>
      </c>
      <c r="H9" s="234" t="s">
        <v>252</v>
      </c>
      <c r="I9" s="235" t="s">
        <v>229</v>
      </c>
      <c r="J9" s="236" t="s">
        <v>242</v>
      </c>
      <c r="K9" s="203" t="s">
        <v>226</v>
      </c>
      <c r="L9" s="237" t="s">
        <v>242</v>
      </c>
      <c r="M9" s="204" t="s">
        <v>664</v>
      </c>
    </row>
    <row r="10" spans="1:13" s="36" customFormat="1" ht="15.75">
      <c r="A10" s="58"/>
      <c r="B10" s="762">
        <v>2022</v>
      </c>
      <c r="C10" s="759" t="s">
        <v>789</v>
      </c>
      <c r="D10" s="744" t="s">
        <v>790</v>
      </c>
      <c r="E10" s="749" t="s">
        <v>791</v>
      </c>
      <c r="F10" s="744" t="s">
        <v>792</v>
      </c>
      <c r="G10" s="728" t="s">
        <v>665</v>
      </c>
      <c r="H10" s="723">
        <v>3597424.15</v>
      </c>
      <c r="I10" s="729">
        <v>0.5</v>
      </c>
      <c r="J10" s="723">
        <f>+H10*I10</f>
        <v>1798712.075</v>
      </c>
      <c r="K10" s="125">
        <v>0.5</v>
      </c>
      <c r="L10" s="464">
        <f>+H10*K10</f>
        <v>1798712.075</v>
      </c>
      <c r="M10" s="116" t="s">
        <v>793</v>
      </c>
    </row>
    <row r="11" spans="1:13" s="36" customFormat="1" ht="15.75">
      <c r="A11" s="58"/>
      <c r="B11" s="763"/>
      <c r="C11" s="760"/>
      <c r="D11" s="745"/>
      <c r="E11" s="755"/>
      <c r="F11" s="745"/>
      <c r="G11" s="750"/>
      <c r="H11" s="724"/>
      <c r="I11" s="730"/>
      <c r="J11" s="724"/>
      <c r="K11" s="126"/>
      <c r="L11" s="96"/>
      <c r="M11" s="97"/>
    </row>
    <row r="12" spans="1:13" s="36" customFormat="1" ht="16.5" thickBot="1">
      <c r="A12" s="58"/>
      <c r="B12" s="763"/>
      <c r="C12" s="761"/>
      <c r="D12" s="746"/>
      <c r="E12" s="756"/>
      <c r="F12" s="746"/>
      <c r="G12" s="751"/>
      <c r="H12" s="725"/>
      <c r="I12" s="731"/>
      <c r="J12" s="725"/>
      <c r="K12" s="127"/>
      <c r="L12" s="103"/>
      <c r="M12" s="115"/>
    </row>
    <row r="13" spans="1:13" ht="15.75">
      <c r="A13" s="58"/>
      <c r="B13" s="762">
        <v>2021</v>
      </c>
      <c r="C13" s="759" t="s">
        <v>794</v>
      </c>
      <c r="D13" s="744" t="s">
        <v>795</v>
      </c>
      <c r="E13" s="749" t="s">
        <v>796</v>
      </c>
      <c r="F13" s="744" t="s">
        <v>797</v>
      </c>
      <c r="G13" s="728" t="s">
        <v>665</v>
      </c>
      <c r="H13" s="723">
        <v>29423805.44</v>
      </c>
      <c r="I13" s="729">
        <v>0.5</v>
      </c>
      <c r="J13" s="723">
        <f>+H13*I13</f>
        <v>14711902.72</v>
      </c>
      <c r="K13" s="125">
        <v>0.5</v>
      </c>
      <c r="L13" s="464">
        <f>+H13*K13</f>
        <v>14711902.72</v>
      </c>
      <c r="M13" s="116" t="s">
        <v>793</v>
      </c>
    </row>
    <row r="14" spans="1:13" ht="15.75">
      <c r="A14" s="58"/>
      <c r="B14" s="763"/>
      <c r="C14" s="760"/>
      <c r="D14" s="745"/>
      <c r="E14" s="755"/>
      <c r="F14" s="745"/>
      <c r="G14" s="750"/>
      <c r="H14" s="724"/>
      <c r="I14" s="730"/>
      <c r="J14" s="724"/>
      <c r="K14" s="126"/>
      <c r="L14" s="96"/>
      <c r="M14" s="97"/>
    </row>
    <row r="15" spans="1:13" ht="16.5" thickBot="1">
      <c r="A15" s="58"/>
      <c r="B15" s="763"/>
      <c r="C15" s="761"/>
      <c r="D15" s="746"/>
      <c r="E15" s="756"/>
      <c r="F15" s="746"/>
      <c r="G15" s="751"/>
      <c r="H15" s="725"/>
      <c r="I15" s="731"/>
      <c r="J15" s="725"/>
      <c r="K15" s="127"/>
      <c r="L15" s="103"/>
      <c r="M15" s="115"/>
    </row>
    <row r="16" spans="1:13" ht="15.75">
      <c r="A16" s="59"/>
      <c r="B16" s="698">
        <v>2020</v>
      </c>
      <c r="C16" s="759" t="s">
        <v>798</v>
      </c>
      <c r="D16" s="744" t="s">
        <v>799</v>
      </c>
      <c r="E16" s="749">
        <v>44413</v>
      </c>
      <c r="F16" s="744" t="s">
        <v>800</v>
      </c>
      <c r="G16" s="752" t="s">
        <v>665</v>
      </c>
      <c r="H16" s="757">
        <v>732443.46</v>
      </c>
      <c r="I16" s="729">
        <v>0.7</v>
      </c>
      <c r="J16" s="723">
        <f>+H16-L16</f>
        <v>512710.4199999999</v>
      </c>
      <c r="K16" s="125">
        <v>0.3</v>
      </c>
      <c r="L16" s="464">
        <v>219733.04</v>
      </c>
      <c r="M16" s="116" t="s">
        <v>793</v>
      </c>
    </row>
    <row r="17" spans="1:13" ht="15.75">
      <c r="A17" s="59"/>
      <c r="B17" s="753"/>
      <c r="C17" s="732"/>
      <c r="D17" s="747"/>
      <c r="E17" s="732"/>
      <c r="F17" s="747"/>
      <c r="G17" s="753"/>
      <c r="H17" s="753"/>
      <c r="I17" s="732"/>
      <c r="J17" s="726"/>
      <c r="K17" s="126"/>
      <c r="L17" s="96"/>
      <c r="M17" s="97"/>
    </row>
    <row r="18" spans="1:13" ht="16.5" thickBot="1">
      <c r="A18" s="59"/>
      <c r="B18" s="754"/>
      <c r="C18" s="733"/>
      <c r="D18" s="748"/>
      <c r="E18" s="733"/>
      <c r="F18" s="748"/>
      <c r="G18" s="754"/>
      <c r="H18" s="754"/>
      <c r="I18" s="733"/>
      <c r="J18" s="727"/>
      <c r="K18" s="127"/>
      <c r="L18" s="103"/>
      <c r="M18" s="115"/>
    </row>
    <row r="19" spans="1:13" ht="15.75">
      <c r="A19" s="59"/>
      <c r="B19" s="698">
        <v>2019</v>
      </c>
      <c r="C19" s="759" t="s">
        <v>801</v>
      </c>
      <c r="D19" s="744" t="s">
        <v>802</v>
      </c>
      <c r="E19" s="749" t="s">
        <v>803</v>
      </c>
      <c r="F19" s="744" t="s">
        <v>804</v>
      </c>
      <c r="G19" s="752" t="s">
        <v>665</v>
      </c>
      <c r="H19" s="752" t="s">
        <v>805</v>
      </c>
      <c r="I19" s="729">
        <v>0.7</v>
      </c>
      <c r="J19" s="728" t="s">
        <v>806</v>
      </c>
      <c r="K19" s="114">
        <v>0.3</v>
      </c>
      <c r="L19" s="465">
        <v>1906802.76</v>
      </c>
      <c r="M19" s="116" t="s">
        <v>793</v>
      </c>
    </row>
    <row r="20" spans="1:13" ht="15.75">
      <c r="A20" s="59"/>
      <c r="B20" s="753"/>
      <c r="C20" s="732"/>
      <c r="D20" s="747"/>
      <c r="E20" s="732"/>
      <c r="F20" s="747"/>
      <c r="G20" s="753"/>
      <c r="H20" s="753"/>
      <c r="I20" s="732"/>
      <c r="J20" s="726"/>
      <c r="K20" s="101"/>
      <c r="L20" s="96"/>
      <c r="M20" s="95"/>
    </row>
    <row r="21" spans="1:13" ht="16.5" thickBot="1">
      <c r="A21" s="59"/>
      <c r="B21" s="754"/>
      <c r="C21" s="733"/>
      <c r="D21" s="748"/>
      <c r="E21" s="733"/>
      <c r="F21" s="748"/>
      <c r="G21" s="754"/>
      <c r="H21" s="754"/>
      <c r="I21" s="733"/>
      <c r="J21" s="727"/>
      <c r="K21" s="100"/>
      <c r="L21" s="94"/>
      <c r="M21" s="102"/>
    </row>
    <row r="22" spans="1:13" ht="15.75">
      <c r="A22" s="59"/>
      <c r="B22" s="698">
        <v>2018</v>
      </c>
      <c r="C22" s="759" t="s">
        <v>807</v>
      </c>
      <c r="D22" s="744" t="s">
        <v>808</v>
      </c>
      <c r="E22" s="749" t="s">
        <v>809</v>
      </c>
      <c r="F22" s="744" t="s">
        <v>810</v>
      </c>
      <c r="G22" s="752" t="s">
        <v>665</v>
      </c>
      <c r="H22" s="757">
        <v>34773837.97</v>
      </c>
      <c r="I22" s="729">
        <v>0.7</v>
      </c>
      <c r="J22" s="723">
        <v>24341686.58</v>
      </c>
      <c r="K22" s="104">
        <v>0.3</v>
      </c>
      <c r="L22" s="464">
        <f>+H22-J22</f>
        <v>10432151.39</v>
      </c>
      <c r="M22" s="116" t="s">
        <v>793</v>
      </c>
    </row>
    <row r="23" spans="1:13" ht="15.75">
      <c r="A23" s="59"/>
      <c r="B23" s="753"/>
      <c r="C23" s="732"/>
      <c r="D23" s="747"/>
      <c r="E23" s="732"/>
      <c r="F23" s="747"/>
      <c r="G23" s="753"/>
      <c r="H23" s="753"/>
      <c r="I23" s="732"/>
      <c r="J23" s="726"/>
      <c r="K23" s="101"/>
      <c r="L23" s="96"/>
      <c r="M23" s="95"/>
    </row>
    <row r="24" spans="1:13" ht="16.5" thickBot="1">
      <c r="A24" s="59"/>
      <c r="B24" s="754"/>
      <c r="C24" s="733"/>
      <c r="D24" s="748"/>
      <c r="E24" s="733"/>
      <c r="F24" s="748"/>
      <c r="G24" s="754"/>
      <c r="H24" s="754"/>
      <c r="I24" s="733"/>
      <c r="J24" s="727"/>
      <c r="K24" s="113"/>
      <c r="L24" s="99"/>
      <c r="M24" s="98"/>
    </row>
    <row r="25" spans="2:13" ht="16.5" customHeight="1">
      <c r="B25" s="721" t="s">
        <v>247</v>
      </c>
      <c r="C25" s="721"/>
      <c r="D25" s="721"/>
      <c r="E25" s="721"/>
      <c r="F25" s="721"/>
      <c r="G25" s="721"/>
      <c r="H25" s="721"/>
      <c r="I25" s="721"/>
      <c r="J25" s="721"/>
      <c r="K25" s="721"/>
      <c r="L25" s="721"/>
      <c r="M25" s="721"/>
    </row>
    <row r="26" spans="2:13" ht="16.5" customHeight="1"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</row>
    <row r="27" spans="2:12" ht="15.75">
      <c r="B27" s="722"/>
      <c r="C27" s="722"/>
      <c r="D27" s="722"/>
      <c r="E27" s="722"/>
      <c r="F27" s="722"/>
      <c r="G27" s="722"/>
      <c r="H27" s="722"/>
      <c r="I27" s="722"/>
      <c r="J27" s="722"/>
      <c r="K27" s="722"/>
      <c r="L27" s="14"/>
    </row>
    <row r="28" spans="2:10" ht="16.5" thickBot="1">
      <c r="B28" s="734" t="s">
        <v>656</v>
      </c>
      <c r="C28" s="734"/>
      <c r="D28" s="734"/>
      <c r="E28" s="734"/>
      <c r="F28" s="734"/>
      <c r="G28" s="734"/>
      <c r="H28" s="734"/>
      <c r="I28" s="734"/>
      <c r="J28" s="734"/>
    </row>
    <row r="29" spans="2:10" s="36" customFormat="1" ht="15.75" customHeight="1">
      <c r="B29" s="673" t="s">
        <v>248</v>
      </c>
      <c r="C29" s="742" t="s">
        <v>243</v>
      </c>
      <c r="D29" s="739"/>
      <c r="E29" s="738" t="s">
        <v>230</v>
      </c>
      <c r="F29" s="738"/>
      <c r="G29" s="738"/>
      <c r="H29" s="738"/>
      <c r="I29" s="738"/>
      <c r="J29" s="739"/>
    </row>
    <row r="30" spans="2:13" s="36" customFormat="1" ht="8.25" customHeight="1" thickBot="1">
      <c r="B30" s="758"/>
      <c r="C30" s="743"/>
      <c r="D30" s="741"/>
      <c r="E30" s="740"/>
      <c r="F30" s="740"/>
      <c r="G30" s="740"/>
      <c r="H30" s="740"/>
      <c r="I30" s="740"/>
      <c r="J30" s="741"/>
      <c r="M30" s="291"/>
    </row>
    <row r="31" spans="2:10" s="36" customFormat="1" ht="27" customHeight="1" thickBot="1">
      <c r="B31" s="674"/>
      <c r="C31" s="233" t="s">
        <v>196</v>
      </c>
      <c r="D31" s="238" t="s">
        <v>201</v>
      </c>
      <c r="E31" s="213" t="s">
        <v>244</v>
      </c>
      <c r="F31" s="735" t="s">
        <v>245</v>
      </c>
      <c r="G31" s="736"/>
      <c r="H31" s="736"/>
      <c r="I31" s="736"/>
      <c r="J31" s="737"/>
    </row>
    <row r="32" spans="2:10" s="36" customFormat="1" ht="15.75">
      <c r="B32" s="698">
        <v>2023</v>
      </c>
      <c r="C32" s="466">
        <v>398712.08</v>
      </c>
      <c r="D32" s="467" t="s">
        <v>811</v>
      </c>
      <c r="E32" s="468" t="s">
        <v>790</v>
      </c>
      <c r="F32" s="715" t="s">
        <v>812</v>
      </c>
      <c r="G32" s="716"/>
      <c r="H32" s="716"/>
      <c r="I32" s="716"/>
      <c r="J32" s="717"/>
    </row>
    <row r="33" spans="2:10" s="36" customFormat="1" ht="15.75">
      <c r="B33" s="699"/>
      <c r="C33" s="469">
        <v>400000</v>
      </c>
      <c r="D33" s="470" t="s">
        <v>813</v>
      </c>
      <c r="E33" s="471" t="s">
        <v>790</v>
      </c>
      <c r="F33" s="710" t="s">
        <v>812</v>
      </c>
      <c r="G33" s="711"/>
      <c r="H33" s="711"/>
      <c r="I33" s="711"/>
      <c r="J33" s="712"/>
    </row>
    <row r="34" spans="2:10" s="36" customFormat="1" ht="15.75">
      <c r="B34" s="699"/>
      <c r="C34" s="469">
        <v>400000</v>
      </c>
      <c r="D34" s="118" t="s">
        <v>814</v>
      </c>
      <c r="E34" s="415" t="s">
        <v>790</v>
      </c>
      <c r="F34" s="704" t="s">
        <v>812</v>
      </c>
      <c r="G34" s="705"/>
      <c r="H34" s="705"/>
      <c r="I34" s="705"/>
      <c r="J34" s="706"/>
    </row>
    <row r="35" spans="2:10" s="36" customFormat="1" ht="16.5" thickBot="1">
      <c r="B35" s="699"/>
      <c r="C35" s="475">
        <v>600000</v>
      </c>
      <c r="D35" s="286" t="s">
        <v>815</v>
      </c>
      <c r="E35" s="471" t="s">
        <v>790</v>
      </c>
      <c r="F35" s="707" t="s">
        <v>812</v>
      </c>
      <c r="G35" s="708"/>
      <c r="H35" s="708"/>
      <c r="I35" s="708"/>
      <c r="J35" s="709"/>
    </row>
    <row r="36" spans="2:10" s="36" customFormat="1" ht="16.5" thickBot="1">
      <c r="B36" s="700"/>
      <c r="C36" s="476">
        <f>SUM(C32:C35)</f>
        <v>1798712.08</v>
      </c>
      <c r="D36" s="284" t="s">
        <v>231</v>
      </c>
      <c r="E36" s="287"/>
      <c r="F36" s="288"/>
      <c r="G36" s="288"/>
      <c r="H36" s="288"/>
      <c r="I36" s="289"/>
      <c r="J36" s="290"/>
    </row>
    <row r="37" spans="2:10" s="36" customFormat="1" ht="15.75">
      <c r="B37" s="698">
        <v>2022</v>
      </c>
      <c r="C37" s="276">
        <v>500000</v>
      </c>
      <c r="D37" s="477" t="s">
        <v>816</v>
      </c>
      <c r="E37" s="468" t="s">
        <v>795</v>
      </c>
      <c r="F37" s="715" t="s">
        <v>817</v>
      </c>
      <c r="G37" s="716"/>
      <c r="H37" s="716"/>
      <c r="I37" s="716"/>
      <c r="J37" s="717"/>
    </row>
    <row r="38" spans="2:10" s="36" customFormat="1" ht="15.75">
      <c r="B38" s="699"/>
      <c r="C38" s="478">
        <v>500000</v>
      </c>
      <c r="D38" s="479" t="s">
        <v>818</v>
      </c>
      <c r="E38" s="415" t="s">
        <v>795</v>
      </c>
      <c r="F38" s="707" t="s">
        <v>817</v>
      </c>
      <c r="G38" s="708"/>
      <c r="H38" s="708"/>
      <c r="I38" s="708"/>
      <c r="J38" s="709"/>
    </row>
    <row r="39" spans="2:10" s="36" customFormat="1" ht="15.75">
      <c r="B39" s="699"/>
      <c r="C39" s="478">
        <v>500000</v>
      </c>
      <c r="D39" s="479" t="s">
        <v>819</v>
      </c>
      <c r="E39" s="471" t="s">
        <v>795</v>
      </c>
      <c r="F39" s="710" t="s">
        <v>817</v>
      </c>
      <c r="G39" s="711"/>
      <c r="H39" s="711"/>
      <c r="I39" s="711"/>
      <c r="J39" s="712"/>
    </row>
    <row r="40" spans="2:10" s="36" customFormat="1" ht="15.75">
      <c r="B40" s="699"/>
      <c r="C40" s="478">
        <v>500000</v>
      </c>
      <c r="D40" s="479" t="s">
        <v>820</v>
      </c>
      <c r="E40" s="471" t="s">
        <v>795</v>
      </c>
      <c r="F40" s="704" t="s">
        <v>817</v>
      </c>
      <c r="G40" s="705"/>
      <c r="H40" s="705"/>
      <c r="I40" s="705"/>
      <c r="J40" s="706"/>
    </row>
    <row r="41" spans="2:10" s="36" customFormat="1" ht="15.75">
      <c r="B41" s="699"/>
      <c r="C41" s="480">
        <v>200000</v>
      </c>
      <c r="D41" s="470" t="s">
        <v>821</v>
      </c>
      <c r="E41" s="471" t="s">
        <v>795</v>
      </c>
      <c r="F41" s="704" t="s">
        <v>817</v>
      </c>
      <c r="G41" s="705"/>
      <c r="H41" s="705"/>
      <c r="I41" s="705"/>
      <c r="J41" s="706"/>
    </row>
    <row r="42" spans="2:10" s="36" customFormat="1" ht="15.75">
      <c r="B42" s="699"/>
      <c r="C42" s="277">
        <v>500000</v>
      </c>
      <c r="D42" s="118" t="s">
        <v>822</v>
      </c>
      <c r="E42" s="481" t="s">
        <v>795</v>
      </c>
      <c r="F42" s="704" t="s">
        <v>817</v>
      </c>
      <c r="G42" s="705"/>
      <c r="H42" s="705"/>
      <c r="I42" s="705"/>
      <c r="J42" s="706"/>
    </row>
    <row r="43" spans="2:10" s="36" customFormat="1" ht="15.75">
      <c r="B43" s="699"/>
      <c r="C43" s="277">
        <v>1000000</v>
      </c>
      <c r="D43" s="473" t="s">
        <v>823</v>
      </c>
      <c r="E43" s="481" t="s">
        <v>795</v>
      </c>
      <c r="F43" s="704" t="s">
        <v>817</v>
      </c>
      <c r="G43" s="705"/>
      <c r="H43" s="705"/>
      <c r="I43" s="705"/>
      <c r="J43" s="706"/>
    </row>
    <row r="44" spans="2:10" s="36" customFormat="1" ht="15.75">
      <c r="B44" s="699"/>
      <c r="C44" s="277">
        <v>2500000</v>
      </c>
      <c r="D44" s="473" t="s">
        <v>824</v>
      </c>
      <c r="E44" s="481" t="s">
        <v>795</v>
      </c>
      <c r="F44" s="704" t="s">
        <v>817</v>
      </c>
      <c r="G44" s="705"/>
      <c r="H44" s="705"/>
      <c r="I44" s="705"/>
      <c r="J44" s="706"/>
    </row>
    <row r="45" spans="2:10" s="36" customFormat="1" ht="15.75">
      <c r="B45" s="699"/>
      <c r="C45" s="277">
        <v>1000000</v>
      </c>
      <c r="D45" s="473" t="s">
        <v>825</v>
      </c>
      <c r="E45" s="481" t="s">
        <v>795</v>
      </c>
      <c r="F45" s="707" t="s">
        <v>817</v>
      </c>
      <c r="G45" s="708"/>
      <c r="H45" s="708"/>
      <c r="I45" s="708"/>
      <c r="J45" s="709"/>
    </row>
    <row r="46" spans="2:10" s="36" customFormat="1" ht="15.75">
      <c r="B46" s="699"/>
      <c r="C46" s="277">
        <v>500000</v>
      </c>
      <c r="D46" s="473" t="s">
        <v>826</v>
      </c>
      <c r="E46" s="481" t="s">
        <v>795</v>
      </c>
      <c r="F46" s="710" t="s">
        <v>817</v>
      </c>
      <c r="G46" s="711"/>
      <c r="H46" s="711"/>
      <c r="I46" s="711"/>
      <c r="J46" s="712"/>
    </row>
    <row r="47" spans="2:10" s="36" customFormat="1" ht="15.75">
      <c r="B47" s="699"/>
      <c r="C47" s="277">
        <v>1000000</v>
      </c>
      <c r="D47" s="473" t="s">
        <v>819</v>
      </c>
      <c r="E47" s="481" t="s">
        <v>795</v>
      </c>
      <c r="F47" s="704" t="s">
        <v>817</v>
      </c>
      <c r="G47" s="705"/>
      <c r="H47" s="705"/>
      <c r="I47" s="705"/>
      <c r="J47" s="706"/>
    </row>
    <row r="48" spans="2:10" s="36" customFormat="1" ht="15.75">
      <c r="B48" s="699"/>
      <c r="C48" s="277">
        <v>200000</v>
      </c>
      <c r="D48" s="473" t="s">
        <v>827</v>
      </c>
      <c r="E48" s="481" t="s">
        <v>795</v>
      </c>
      <c r="F48" s="707" t="s">
        <v>817</v>
      </c>
      <c r="G48" s="708"/>
      <c r="H48" s="708"/>
      <c r="I48" s="708"/>
      <c r="J48" s="709"/>
    </row>
    <row r="49" spans="2:10" s="36" customFormat="1" ht="15.75">
      <c r="B49" s="699"/>
      <c r="C49" s="277">
        <v>200000</v>
      </c>
      <c r="D49" s="473" t="s">
        <v>828</v>
      </c>
      <c r="E49" s="481" t="s">
        <v>795</v>
      </c>
      <c r="F49" s="710" t="s">
        <v>817</v>
      </c>
      <c r="G49" s="711"/>
      <c r="H49" s="711"/>
      <c r="I49" s="711"/>
      <c r="J49" s="712"/>
    </row>
    <row r="50" spans="2:10" s="36" customFormat="1" ht="15.75">
      <c r="B50" s="699"/>
      <c r="C50" s="277">
        <v>400000</v>
      </c>
      <c r="D50" s="473" t="s">
        <v>829</v>
      </c>
      <c r="E50" s="481" t="s">
        <v>795</v>
      </c>
      <c r="F50" s="704" t="s">
        <v>817</v>
      </c>
      <c r="G50" s="705"/>
      <c r="H50" s="705"/>
      <c r="I50" s="705"/>
      <c r="J50" s="706"/>
    </row>
    <row r="51" spans="2:10" s="36" customFormat="1" ht="15.75">
      <c r="B51" s="699"/>
      <c r="C51" s="469">
        <v>211902.72</v>
      </c>
      <c r="D51" s="473" t="s">
        <v>830</v>
      </c>
      <c r="E51" s="481" t="s">
        <v>795</v>
      </c>
      <c r="F51" s="707" t="s">
        <v>817</v>
      </c>
      <c r="G51" s="708"/>
      <c r="H51" s="708"/>
      <c r="I51" s="708"/>
      <c r="J51" s="709"/>
    </row>
    <row r="52" spans="2:10" s="36" customFormat="1" ht="15.75">
      <c r="B52" s="699"/>
      <c r="C52" s="277">
        <v>200000</v>
      </c>
      <c r="D52" s="473" t="s">
        <v>831</v>
      </c>
      <c r="E52" s="481" t="s">
        <v>795</v>
      </c>
      <c r="F52" s="710" t="s">
        <v>817</v>
      </c>
      <c r="G52" s="711"/>
      <c r="H52" s="711"/>
      <c r="I52" s="711"/>
      <c r="J52" s="712"/>
    </row>
    <row r="53" spans="2:10" s="36" customFormat="1" ht="15.75">
      <c r="B53" s="699"/>
      <c r="C53" s="277">
        <v>700000</v>
      </c>
      <c r="D53" s="473" t="s">
        <v>832</v>
      </c>
      <c r="E53" s="481" t="s">
        <v>795</v>
      </c>
      <c r="F53" s="704" t="s">
        <v>817</v>
      </c>
      <c r="G53" s="705"/>
      <c r="H53" s="705"/>
      <c r="I53" s="705"/>
      <c r="J53" s="706"/>
    </row>
    <row r="54" spans="2:10" s="36" customFormat="1" ht="15.75">
      <c r="B54" s="699"/>
      <c r="C54" s="277">
        <v>200000</v>
      </c>
      <c r="D54" s="473" t="s">
        <v>833</v>
      </c>
      <c r="E54" s="481" t="s">
        <v>795</v>
      </c>
      <c r="F54" s="704" t="s">
        <v>817</v>
      </c>
      <c r="G54" s="705"/>
      <c r="H54" s="705"/>
      <c r="I54" s="705"/>
      <c r="J54" s="706"/>
    </row>
    <row r="55" spans="2:10" s="36" customFormat="1" ht="15.75">
      <c r="B55" s="699"/>
      <c r="C55" s="277">
        <v>200000</v>
      </c>
      <c r="D55" s="473" t="s">
        <v>833</v>
      </c>
      <c r="E55" s="481" t="s">
        <v>795</v>
      </c>
      <c r="F55" s="707" t="s">
        <v>817</v>
      </c>
      <c r="G55" s="708"/>
      <c r="H55" s="708"/>
      <c r="I55" s="708"/>
      <c r="J55" s="709"/>
    </row>
    <row r="56" spans="2:10" s="36" customFormat="1" ht="15.75">
      <c r="B56" s="699"/>
      <c r="C56" s="478">
        <v>200000</v>
      </c>
      <c r="D56" s="413" t="s">
        <v>834</v>
      </c>
      <c r="E56" s="481" t="s">
        <v>795</v>
      </c>
      <c r="F56" s="718" t="s">
        <v>817</v>
      </c>
      <c r="G56" s="719"/>
      <c r="H56" s="719"/>
      <c r="I56" s="719"/>
      <c r="J56" s="720"/>
    </row>
    <row r="57" spans="1:13" ht="15.75">
      <c r="A57" s="36"/>
      <c r="B57" s="699"/>
      <c r="C57" s="478">
        <v>200000</v>
      </c>
      <c r="D57" s="413" t="s">
        <v>835</v>
      </c>
      <c r="E57" s="481" t="s">
        <v>795</v>
      </c>
      <c r="F57" s="718" t="s">
        <v>817</v>
      </c>
      <c r="G57" s="719"/>
      <c r="H57" s="719"/>
      <c r="I57" s="719"/>
      <c r="J57" s="720"/>
      <c r="K57" s="36"/>
      <c r="L57" s="36"/>
      <c r="M57" s="36"/>
    </row>
    <row r="58" spans="1:13" ht="15.75">
      <c r="A58" s="36"/>
      <c r="B58" s="699"/>
      <c r="C58" s="478">
        <v>200000</v>
      </c>
      <c r="D58" s="413" t="s">
        <v>836</v>
      </c>
      <c r="E58" s="481" t="s">
        <v>795</v>
      </c>
      <c r="F58" s="718" t="s">
        <v>817</v>
      </c>
      <c r="G58" s="719"/>
      <c r="H58" s="719"/>
      <c r="I58" s="719"/>
      <c r="J58" s="720"/>
      <c r="K58" s="36"/>
      <c r="L58" s="36"/>
      <c r="M58" s="36"/>
    </row>
    <row r="59" spans="1:13" ht="15.75">
      <c r="A59" s="36"/>
      <c r="B59" s="699"/>
      <c r="C59" s="480">
        <v>200000</v>
      </c>
      <c r="D59" s="472" t="s">
        <v>837</v>
      </c>
      <c r="E59" s="481" t="s">
        <v>795</v>
      </c>
      <c r="F59" s="718" t="s">
        <v>817</v>
      </c>
      <c r="G59" s="719"/>
      <c r="H59" s="719"/>
      <c r="I59" s="719"/>
      <c r="J59" s="720"/>
      <c r="K59" s="36"/>
      <c r="L59" s="36"/>
      <c r="M59" s="36"/>
    </row>
    <row r="60" spans="1:13" ht="15.75">
      <c r="A60" s="36"/>
      <c r="B60" s="699"/>
      <c r="C60" s="478">
        <v>500000</v>
      </c>
      <c r="D60" s="95" t="s">
        <v>838</v>
      </c>
      <c r="E60" s="481" t="s">
        <v>795</v>
      </c>
      <c r="F60" s="718" t="s">
        <v>817</v>
      </c>
      <c r="G60" s="719"/>
      <c r="H60" s="719"/>
      <c r="I60" s="719"/>
      <c r="J60" s="720"/>
      <c r="K60" s="36"/>
      <c r="L60" s="36"/>
      <c r="M60" s="36"/>
    </row>
    <row r="61" spans="1:13" ht="15.75">
      <c r="A61" s="36"/>
      <c r="B61" s="699"/>
      <c r="C61" s="478">
        <v>1000000</v>
      </c>
      <c r="D61" s="413" t="s">
        <v>839</v>
      </c>
      <c r="E61" s="481" t="s">
        <v>795</v>
      </c>
      <c r="F61" s="718" t="s">
        <v>817</v>
      </c>
      <c r="G61" s="719"/>
      <c r="H61" s="719"/>
      <c r="I61" s="719"/>
      <c r="J61" s="720"/>
      <c r="K61" s="36"/>
      <c r="L61" s="36"/>
      <c r="M61" s="36"/>
    </row>
    <row r="62" spans="1:13" ht="15.75">
      <c r="A62" s="36"/>
      <c r="B62" s="699"/>
      <c r="C62" s="478">
        <v>400000</v>
      </c>
      <c r="D62" s="413" t="s">
        <v>840</v>
      </c>
      <c r="E62" s="481" t="s">
        <v>795</v>
      </c>
      <c r="F62" s="718" t="s">
        <v>817</v>
      </c>
      <c r="G62" s="719"/>
      <c r="H62" s="719"/>
      <c r="I62" s="719"/>
      <c r="J62" s="720"/>
      <c r="K62" s="36"/>
      <c r="L62" s="36"/>
      <c r="M62" s="36"/>
    </row>
    <row r="63" spans="1:13" ht="16.5" thickBot="1">
      <c r="A63" s="36"/>
      <c r="B63" s="699"/>
      <c r="C63" s="482">
        <v>1000000</v>
      </c>
      <c r="D63" s="483" t="s">
        <v>841</v>
      </c>
      <c r="E63" s="481" t="s">
        <v>795</v>
      </c>
      <c r="F63" s="718" t="s">
        <v>817</v>
      </c>
      <c r="G63" s="719"/>
      <c r="H63" s="719"/>
      <c r="I63" s="719"/>
      <c r="J63" s="720"/>
      <c r="K63" s="36"/>
      <c r="L63" s="36"/>
      <c r="M63" s="36"/>
    </row>
    <row r="64" spans="1:13" ht="16.5" thickBot="1">
      <c r="A64" s="36"/>
      <c r="B64" s="700"/>
      <c r="C64" s="476">
        <f>SUM(C37:C63)</f>
        <v>14711902.72</v>
      </c>
      <c r="D64" s="284" t="s">
        <v>231</v>
      </c>
      <c r="E64" s="287"/>
      <c r="F64" s="288"/>
      <c r="G64" s="288"/>
      <c r="H64" s="288"/>
      <c r="I64" s="289"/>
      <c r="J64" s="290"/>
      <c r="K64" s="36"/>
      <c r="L64" s="36"/>
      <c r="M64" s="36"/>
    </row>
    <row r="65" spans="1:13" ht="15.75">
      <c r="A65" s="36"/>
      <c r="B65" s="698">
        <v>2021</v>
      </c>
      <c r="C65" s="466">
        <v>512710.42</v>
      </c>
      <c r="D65" s="414" t="s">
        <v>842</v>
      </c>
      <c r="E65" s="468" t="s">
        <v>799</v>
      </c>
      <c r="F65" s="715" t="s">
        <v>843</v>
      </c>
      <c r="G65" s="716"/>
      <c r="H65" s="716"/>
      <c r="I65" s="716"/>
      <c r="J65" s="717"/>
      <c r="K65" s="36"/>
      <c r="L65" s="36"/>
      <c r="M65" s="36"/>
    </row>
    <row r="66" spans="1:13" ht="15.75">
      <c r="A66" s="36"/>
      <c r="B66" s="699"/>
      <c r="C66" s="277"/>
      <c r="D66" s="117"/>
      <c r="E66" s="129"/>
      <c r="F66" s="707"/>
      <c r="G66" s="708"/>
      <c r="H66" s="708"/>
      <c r="I66" s="708"/>
      <c r="J66" s="709"/>
      <c r="K66" s="36"/>
      <c r="L66" s="36"/>
      <c r="M66" s="36"/>
    </row>
    <row r="67" spans="1:13" ht="15.75">
      <c r="A67" s="36"/>
      <c r="B67" s="699"/>
      <c r="C67" s="277"/>
      <c r="D67" s="118"/>
      <c r="E67" s="129"/>
      <c r="F67" s="707"/>
      <c r="G67" s="708"/>
      <c r="H67" s="708"/>
      <c r="I67" s="708"/>
      <c r="J67" s="709"/>
      <c r="K67" s="36"/>
      <c r="L67" s="36"/>
      <c r="M67" s="36"/>
    </row>
    <row r="68" spans="1:13" ht="16.5" thickBot="1">
      <c r="A68" s="36"/>
      <c r="B68" s="699"/>
      <c r="C68" s="285"/>
      <c r="D68" s="286"/>
      <c r="E68" s="130"/>
      <c r="F68" s="707"/>
      <c r="G68" s="708"/>
      <c r="H68" s="708"/>
      <c r="I68" s="708"/>
      <c r="J68" s="709"/>
      <c r="K68" s="36"/>
      <c r="L68" s="36"/>
      <c r="M68" s="36"/>
    </row>
    <row r="69" spans="1:13" ht="16.5" thickBot="1">
      <c r="A69" s="36"/>
      <c r="B69" s="700"/>
      <c r="C69" s="476">
        <f>+C65</f>
        <v>512710.42</v>
      </c>
      <c r="D69" s="284" t="s">
        <v>231</v>
      </c>
      <c r="E69" s="287"/>
      <c r="F69" s="288"/>
      <c r="G69" s="288"/>
      <c r="H69" s="288"/>
      <c r="I69" s="289"/>
      <c r="J69" s="290"/>
      <c r="K69" s="36"/>
      <c r="L69" s="36"/>
      <c r="M69" s="36"/>
    </row>
    <row r="70" spans="1:13" ht="15.75">
      <c r="A70" s="36"/>
      <c r="B70" s="698">
        <v>2020</v>
      </c>
      <c r="C70" s="466">
        <v>1000000</v>
      </c>
      <c r="D70" s="414" t="s">
        <v>844</v>
      </c>
      <c r="E70" s="468" t="s">
        <v>802</v>
      </c>
      <c r="F70" s="701" t="s">
        <v>845</v>
      </c>
      <c r="G70" s="702"/>
      <c r="H70" s="702"/>
      <c r="I70" s="702"/>
      <c r="J70" s="703"/>
      <c r="K70" s="36"/>
      <c r="L70" s="36"/>
      <c r="M70" s="36"/>
    </row>
    <row r="71" spans="1:13" ht="15.75">
      <c r="A71" s="36"/>
      <c r="B71" s="699"/>
      <c r="C71" s="469">
        <v>1000000</v>
      </c>
      <c r="D71" s="470" t="s">
        <v>846</v>
      </c>
      <c r="E71" s="471" t="s">
        <v>802</v>
      </c>
      <c r="F71" s="707" t="s">
        <v>845</v>
      </c>
      <c r="G71" s="708"/>
      <c r="H71" s="708"/>
      <c r="I71" s="708"/>
      <c r="J71" s="709"/>
      <c r="K71" s="36"/>
      <c r="L71" s="36"/>
      <c r="M71" s="36"/>
    </row>
    <row r="72" spans="1:13" ht="15.75">
      <c r="A72" s="36"/>
      <c r="B72" s="699"/>
      <c r="C72" s="469">
        <v>816402</v>
      </c>
      <c r="D72" s="118" t="s">
        <v>847</v>
      </c>
      <c r="E72" s="471" t="s">
        <v>802</v>
      </c>
      <c r="F72" s="710" t="s">
        <v>845</v>
      </c>
      <c r="G72" s="711"/>
      <c r="H72" s="711"/>
      <c r="I72" s="711"/>
      <c r="J72" s="712"/>
      <c r="K72" s="36"/>
      <c r="L72" s="36"/>
      <c r="M72" s="36"/>
    </row>
    <row r="73" spans="1:13" ht="15.75">
      <c r="A73" s="36"/>
      <c r="B73" s="699"/>
      <c r="C73" s="469">
        <v>816402</v>
      </c>
      <c r="D73" s="473" t="s">
        <v>848</v>
      </c>
      <c r="E73" s="415" t="s">
        <v>802</v>
      </c>
      <c r="F73" s="707" t="s">
        <v>845</v>
      </c>
      <c r="G73" s="708"/>
      <c r="H73" s="708"/>
      <c r="I73" s="708"/>
      <c r="J73" s="709"/>
      <c r="K73" s="36"/>
      <c r="L73" s="36"/>
      <c r="M73" s="36"/>
    </row>
    <row r="74" spans="1:13" ht="16.5" thickBot="1">
      <c r="A74" s="36"/>
      <c r="B74" s="699"/>
      <c r="C74" s="469">
        <v>816402.43</v>
      </c>
      <c r="D74" s="474" t="s">
        <v>849</v>
      </c>
      <c r="E74" s="471" t="s">
        <v>802</v>
      </c>
      <c r="F74" s="707" t="s">
        <v>845</v>
      </c>
      <c r="G74" s="708"/>
      <c r="H74" s="708"/>
      <c r="I74" s="708"/>
      <c r="J74" s="709"/>
      <c r="K74" s="36"/>
      <c r="L74" s="36"/>
      <c r="M74" s="36"/>
    </row>
    <row r="75" spans="1:13" ht="16.5" thickBot="1">
      <c r="A75" s="36"/>
      <c r="B75" s="700"/>
      <c r="C75" s="484">
        <f>+C70+C71+C72+C73+C74</f>
        <v>4449206.43</v>
      </c>
      <c r="D75" s="485" t="s">
        <v>231</v>
      </c>
      <c r="E75" s="287"/>
      <c r="F75" s="288"/>
      <c r="G75" s="288"/>
      <c r="H75" s="288"/>
      <c r="I75" s="289"/>
      <c r="J75" s="290"/>
      <c r="K75" s="36"/>
      <c r="L75" s="36"/>
      <c r="M75" s="36"/>
    </row>
    <row r="76" spans="1:13" ht="15.75">
      <c r="A76" s="36"/>
      <c r="B76" s="698">
        <v>2019</v>
      </c>
      <c r="C76" s="466">
        <v>3341686.58</v>
      </c>
      <c r="D76" s="486" t="s">
        <v>850</v>
      </c>
      <c r="E76" s="128" t="s">
        <v>808</v>
      </c>
      <c r="F76" s="701" t="s">
        <v>851</v>
      </c>
      <c r="G76" s="702"/>
      <c r="H76" s="702"/>
      <c r="I76" s="702"/>
      <c r="J76" s="703"/>
      <c r="K76" s="36"/>
      <c r="L76" s="36"/>
      <c r="M76" s="36"/>
    </row>
    <row r="77" spans="1:13" ht="15.75">
      <c r="A77" s="36"/>
      <c r="B77" s="699"/>
      <c r="C77" s="469">
        <v>6000000</v>
      </c>
      <c r="D77" s="487" t="s">
        <v>852</v>
      </c>
      <c r="E77" s="488" t="s">
        <v>808</v>
      </c>
      <c r="F77" s="704" t="s">
        <v>851</v>
      </c>
      <c r="G77" s="705"/>
      <c r="H77" s="705"/>
      <c r="I77" s="705"/>
      <c r="J77" s="706"/>
      <c r="K77" s="36"/>
      <c r="L77" s="36"/>
      <c r="M77" s="36"/>
    </row>
    <row r="78" spans="1:13" ht="15.75">
      <c r="A78" s="36"/>
      <c r="B78" s="699"/>
      <c r="C78" s="469">
        <v>3000000</v>
      </c>
      <c r="D78" s="118" t="s">
        <v>853</v>
      </c>
      <c r="E78" s="489" t="s">
        <v>808</v>
      </c>
      <c r="F78" s="707" t="s">
        <v>851</v>
      </c>
      <c r="G78" s="708"/>
      <c r="H78" s="708"/>
      <c r="I78" s="708"/>
      <c r="J78" s="709"/>
      <c r="K78" s="36"/>
      <c r="L78" s="36"/>
      <c r="M78" s="36"/>
    </row>
    <row r="79" spans="1:13" ht="16.5" thickBot="1">
      <c r="A79" s="36"/>
      <c r="B79" s="699"/>
      <c r="C79" s="475">
        <v>12000000</v>
      </c>
      <c r="D79" s="286" t="s">
        <v>854</v>
      </c>
      <c r="E79" s="129" t="s">
        <v>808</v>
      </c>
      <c r="F79" s="710" t="s">
        <v>851</v>
      </c>
      <c r="G79" s="711"/>
      <c r="H79" s="711"/>
      <c r="I79" s="711"/>
      <c r="J79" s="712"/>
      <c r="K79" s="36"/>
      <c r="L79" s="36"/>
      <c r="M79" s="36"/>
    </row>
    <row r="80" spans="1:13" ht="16.5" thickBot="1">
      <c r="A80" s="36"/>
      <c r="B80" s="700"/>
      <c r="C80" s="476">
        <f>SUM(C76:C79)</f>
        <v>24341686.58</v>
      </c>
      <c r="D80" s="284" t="s">
        <v>231</v>
      </c>
      <c r="E80" s="287"/>
      <c r="F80" s="713"/>
      <c r="G80" s="713"/>
      <c r="H80" s="713"/>
      <c r="I80" s="713"/>
      <c r="J80" s="714"/>
      <c r="K80" s="36"/>
      <c r="L80" s="36"/>
      <c r="M80" s="36"/>
    </row>
    <row r="82" ht="15.75">
      <c r="B82" s="8" t="s">
        <v>246</v>
      </c>
    </row>
    <row r="84" spans="2:13" ht="15.75">
      <c r="B84" s="148" t="s">
        <v>912</v>
      </c>
      <c r="C84" s="148"/>
      <c r="D84" s="148"/>
      <c r="E84" s="148" t="s">
        <v>711</v>
      </c>
      <c r="F84" s="148"/>
      <c r="G84" s="148"/>
      <c r="H84" s="148"/>
      <c r="I84" s="148"/>
      <c r="J84" s="148"/>
      <c r="K84" s="148"/>
      <c r="L84" s="148"/>
      <c r="M84" s="148" t="s">
        <v>904</v>
      </c>
    </row>
  </sheetData>
  <sheetProtection password="E06D" sheet="1" objects="1" scenarios="1"/>
  <mergeCells count="110">
    <mergeCell ref="B2:M2"/>
    <mergeCell ref="B10:B12"/>
    <mergeCell ref="C7:F8"/>
    <mergeCell ref="B7:B9"/>
    <mergeCell ref="I7:M7"/>
    <mergeCell ref="K8:M8"/>
    <mergeCell ref="B6:M6"/>
    <mergeCell ref="C10:C12"/>
    <mergeCell ref="G7:H8"/>
    <mergeCell ref="I8:J8"/>
    <mergeCell ref="E10:E12"/>
    <mergeCell ref="I10:I12"/>
    <mergeCell ref="J10:J12"/>
    <mergeCell ref="H10:H12"/>
    <mergeCell ref="D10:D12"/>
    <mergeCell ref="G10:G12"/>
    <mergeCell ref="B22:B24"/>
    <mergeCell ref="B29:B31"/>
    <mergeCell ref="C13:C15"/>
    <mergeCell ref="C16:C18"/>
    <mergeCell ref="C19:C21"/>
    <mergeCell ref="C22:C24"/>
    <mergeCell ref="B19:B21"/>
    <mergeCell ref="B13:B15"/>
    <mergeCell ref="B16:B18"/>
    <mergeCell ref="E22:E24"/>
    <mergeCell ref="I19:I21"/>
    <mergeCell ref="D19:D21"/>
    <mergeCell ref="G19:G21"/>
    <mergeCell ref="H19:H21"/>
    <mergeCell ref="H22:H24"/>
    <mergeCell ref="G22:G24"/>
    <mergeCell ref="I22:I24"/>
    <mergeCell ref="D22:D24"/>
    <mergeCell ref="F19:F21"/>
    <mergeCell ref="F22:F24"/>
    <mergeCell ref="G13:G15"/>
    <mergeCell ref="G16:G18"/>
    <mergeCell ref="E13:E15"/>
    <mergeCell ref="E16:E18"/>
    <mergeCell ref="H13:H15"/>
    <mergeCell ref="H16:H18"/>
    <mergeCell ref="F10:F12"/>
    <mergeCell ref="F13:F15"/>
    <mergeCell ref="F16:F18"/>
    <mergeCell ref="J13:J15"/>
    <mergeCell ref="J16:J18"/>
    <mergeCell ref="J19:J21"/>
    <mergeCell ref="J22:J24"/>
    <mergeCell ref="I13:I15"/>
    <mergeCell ref="I16:I18"/>
    <mergeCell ref="F55:J55"/>
    <mergeCell ref="B28:J28"/>
    <mergeCell ref="F47:J47"/>
    <mergeCell ref="F48:J48"/>
    <mergeCell ref="F49:J49"/>
    <mergeCell ref="F50:J50"/>
    <mergeCell ref="F52:J52"/>
    <mergeCell ref="F31:J31"/>
    <mergeCell ref="E29:J30"/>
    <mergeCell ref="F32:J32"/>
    <mergeCell ref="F34:J34"/>
    <mergeCell ref="C29:D30"/>
    <mergeCell ref="B32:B36"/>
    <mergeCell ref="F33:J33"/>
    <mergeCell ref="F53:J53"/>
    <mergeCell ref="D13:D15"/>
    <mergeCell ref="D16:D18"/>
    <mergeCell ref="E19:E21"/>
    <mergeCell ref="F41:J41"/>
    <mergeCell ref="F46:J46"/>
    <mergeCell ref="F51:J51"/>
    <mergeCell ref="F56:J56"/>
    <mergeCell ref="F57:J57"/>
    <mergeCell ref="F54:J54"/>
    <mergeCell ref="B25:M25"/>
    <mergeCell ref="F40:J40"/>
    <mergeCell ref="F42:J42"/>
    <mergeCell ref="F43:J43"/>
    <mergeCell ref="F44:J44"/>
    <mergeCell ref="F45:J45"/>
    <mergeCell ref="B27:K27"/>
    <mergeCell ref="F35:J35"/>
    <mergeCell ref="F37:J37"/>
    <mergeCell ref="F38:J38"/>
    <mergeCell ref="F39:J39"/>
    <mergeCell ref="B37:B64"/>
    <mergeCell ref="F63:J63"/>
    <mergeCell ref="B65:B69"/>
    <mergeCell ref="F65:J65"/>
    <mergeCell ref="F66:J66"/>
    <mergeCell ref="F67:J67"/>
    <mergeCell ref="F68:J68"/>
    <mergeCell ref="F58:J58"/>
    <mergeCell ref="F59:J59"/>
    <mergeCell ref="F60:J60"/>
    <mergeCell ref="F61:J61"/>
    <mergeCell ref="F62:J62"/>
    <mergeCell ref="B76:B80"/>
    <mergeCell ref="F76:J76"/>
    <mergeCell ref="F77:J77"/>
    <mergeCell ref="F78:J78"/>
    <mergeCell ref="F79:J79"/>
    <mergeCell ref="F80:J80"/>
    <mergeCell ref="B70:B75"/>
    <mergeCell ref="F70:J70"/>
    <mergeCell ref="F71:J71"/>
    <mergeCell ref="F72:J72"/>
    <mergeCell ref="F73:J73"/>
    <mergeCell ref="F74:J74"/>
  </mergeCells>
  <dataValidations count="1">
    <dataValidation type="list" allowBlank="1" showInputMessage="1" showErrorMessage="1" sqref="G10:G16 G19 G22">
      <formula1>$B$3:$B$5</formula1>
    </dataValidation>
  </dataValidations>
  <printOptions/>
  <pageMargins left="0.1968503937007874" right="0.11811023622047245" top="0.15748031496062992" bottom="0.15748031496062992" header="0.31496062992125984" footer="0.31496062992125984"/>
  <pageSetup fitToHeight="0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Centrala</dc:creator>
  <cp:keywords/>
  <dc:description/>
  <cp:lastModifiedBy>Nenad Cvetanović</cp:lastModifiedBy>
  <cp:lastPrinted>2024-01-29T08:59:28Z</cp:lastPrinted>
  <dcterms:created xsi:type="dcterms:W3CDTF">2013-03-12T08:27:17Z</dcterms:created>
  <dcterms:modified xsi:type="dcterms:W3CDTF">2024-03-28T07:04:14Z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